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 firstSheet="1" activeTab="1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AN DIO" sheetId="2" r:id="rId7"/>
    <sheet name="List1" sheetId="11" r:id="rId8"/>
    <sheet name="List2" sheetId="12" r:id="rId9"/>
  </sheets>
  <definedNames>
    <definedName name="_xlnm.Print_Titles" localSheetId="6">'POSEBAN DIO'!$5:$5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5" l="1"/>
  <c r="F13" i="5"/>
  <c r="E12" i="5"/>
  <c r="E13" i="5"/>
  <c r="D12" i="5"/>
  <c r="D13" i="5"/>
  <c r="H24" i="3"/>
  <c r="G24" i="3"/>
  <c r="F24" i="3"/>
  <c r="G23" i="3"/>
  <c r="F23" i="3"/>
  <c r="J12" i="10"/>
  <c r="I12" i="10"/>
  <c r="H12" i="10"/>
  <c r="C11" i="5" l="1"/>
  <c r="E11" i="5"/>
  <c r="D11" i="5"/>
  <c r="D10" i="5" s="1"/>
  <c r="F11" i="5"/>
  <c r="F10" i="5" s="1"/>
  <c r="G17" i="12"/>
  <c r="G19" i="12"/>
  <c r="G15" i="12"/>
  <c r="G11" i="12"/>
  <c r="G9" i="12"/>
  <c r="G6" i="12"/>
  <c r="G5" i="12"/>
  <c r="D19" i="12"/>
  <c r="D17" i="12"/>
  <c r="D15" i="12"/>
  <c r="D11" i="12"/>
  <c r="D4" i="12" s="1"/>
  <c r="D9" i="12"/>
  <c r="D5" i="12"/>
  <c r="K25" i="11"/>
  <c r="J25" i="11"/>
  <c r="I25" i="11"/>
  <c r="H25" i="11"/>
  <c r="K21" i="11"/>
  <c r="J21" i="11"/>
  <c r="I21" i="11"/>
  <c r="H21" i="11"/>
  <c r="K18" i="11"/>
  <c r="J18" i="11"/>
  <c r="I18" i="11"/>
  <c r="H18" i="11"/>
  <c r="K14" i="11"/>
  <c r="J14" i="11"/>
  <c r="I14" i="11"/>
  <c r="H14" i="11"/>
  <c r="K10" i="11"/>
  <c r="J10" i="11"/>
  <c r="I10" i="11"/>
  <c r="H10" i="11"/>
  <c r="G24" i="11"/>
  <c r="K24" i="11" s="1"/>
  <c r="F24" i="11"/>
  <c r="J24" i="11" s="1"/>
  <c r="E24" i="11"/>
  <c r="I24" i="11" s="1"/>
  <c r="D24" i="11"/>
  <c r="D23" i="11" s="1"/>
  <c r="D22" i="11" s="1"/>
  <c r="H22" i="11" s="1"/>
  <c r="G23" i="11"/>
  <c r="K23" i="11" s="1"/>
  <c r="F23" i="11"/>
  <c r="J23" i="11" s="1"/>
  <c r="E23" i="11"/>
  <c r="I23" i="11" s="1"/>
  <c r="G22" i="11"/>
  <c r="E22" i="11"/>
  <c r="I22" i="11" s="1"/>
  <c r="C24" i="11"/>
  <c r="C23" i="11" s="1"/>
  <c r="C22" i="11" s="1"/>
  <c r="G20" i="11"/>
  <c r="G19" i="11" s="1"/>
  <c r="K19" i="11" s="1"/>
  <c r="F20" i="11"/>
  <c r="F19" i="11" s="1"/>
  <c r="J19" i="11" s="1"/>
  <c r="E20" i="11"/>
  <c r="E19" i="11" s="1"/>
  <c r="I19" i="11" s="1"/>
  <c r="G17" i="11"/>
  <c r="F17" i="11"/>
  <c r="F16" i="11" s="1"/>
  <c r="F15" i="11" s="1"/>
  <c r="J15" i="11" s="1"/>
  <c r="E17" i="11"/>
  <c r="E16" i="11" s="1"/>
  <c r="E15" i="11" s="1"/>
  <c r="I15" i="11" s="1"/>
  <c r="G13" i="11"/>
  <c r="G12" i="11" s="1"/>
  <c r="K12" i="11" s="1"/>
  <c r="F13" i="11"/>
  <c r="F12" i="11" s="1"/>
  <c r="J12" i="11" s="1"/>
  <c r="E13" i="11"/>
  <c r="E12" i="11" s="1"/>
  <c r="I12" i="11" s="1"/>
  <c r="G9" i="11"/>
  <c r="G8" i="11" s="1"/>
  <c r="G7" i="11" s="1"/>
  <c r="K7" i="11" s="1"/>
  <c r="F9" i="11"/>
  <c r="F8" i="11" s="1"/>
  <c r="F7" i="11" s="1"/>
  <c r="J7" i="11" s="1"/>
  <c r="E9" i="11"/>
  <c r="E8" i="11" s="1"/>
  <c r="E7" i="11" s="1"/>
  <c r="I7" i="11" s="1"/>
  <c r="D20" i="11"/>
  <c r="D19" i="11" s="1"/>
  <c r="D17" i="11"/>
  <c r="D16" i="11" s="1"/>
  <c r="D15" i="11" s="1"/>
  <c r="H15" i="11" s="1"/>
  <c r="D13" i="11"/>
  <c r="D12" i="11" s="1"/>
  <c r="H12" i="11" s="1"/>
  <c r="D9" i="11"/>
  <c r="H9" i="11" s="1"/>
  <c r="D8" i="11"/>
  <c r="D7" i="11" s="1"/>
  <c r="C20" i="11"/>
  <c r="C19" i="11" s="1"/>
  <c r="C17" i="11"/>
  <c r="C16" i="11" s="1"/>
  <c r="C15" i="11" s="1"/>
  <c r="C13" i="11"/>
  <c r="C12" i="11" s="1"/>
  <c r="C9" i="11"/>
  <c r="C8" i="11" s="1"/>
  <c r="C7" i="11" s="1"/>
  <c r="E10" i="5"/>
  <c r="B17" i="8"/>
  <c r="K17" i="11" l="1"/>
  <c r="G4" i="12"/>
  <c r="H7" i="11"/>
  <c r="H19" i="11"/>
  <c r="F22" i="11"/>
  <c r="J22" i="11" s="1"/>
  <c r="H8" i="11"/>
  <c r="H13" i="11"/>
  <c r="H17" i="11"/>
  <c r="H16" i="11"/>
  <c r="H20" i="11"/>
  <c r="H23" i="11"/>
  <c r="H24" i="11"/>
  <c r="D11" i="11"/>
  <c r="E11" i="11"/>
  <c r="I8" i="11"/>
  <c r="I9" i="11"/>
  <c r="I13" i="11"/>
  <c r="I17" i="11"/>
  <c r="I16" i="11"/>
  <c r="I20" i="11"/>
  <c r="C11" i="11"/>
  <c r="C6" i="11" s="1"/>
  <c r="F11" i="11"/>
  <c r="J11" i="11" s="1"/>
  <c r="J8" i="11"/>
  <c r="J9" i="11"/>
  <c r="J13" i="11"/>
  <c r="J17" i="11"/>
  <c r="J16" i="11"/>
  <c r="J20" i="11"/>
  <c r="G16" i="11"/>
  <c r="K8" i="11"/>
  <c r="K9" i="11"/>
  <c r="K13" i="11"/>
  <c r="K20" i="11"/>
  <c r="E6" i="11"/>
  <c r="I6" i="11" s="1"/>
  <c r="D6" i="11"/>
  <c r="H6" i="11" s="1"/>
  <c r="J8" i="10"/>
  <c r="I8" i="10"/>
  <c r="H8" i="10"/>
  <c r="G12" i="10"/>
  <c r="H11" i="11" l="1"/>
  <c r="G15" i="11"/>
  <c r="K16" i="11"/>
  <c r="F6" i="11"/>
  <c r="J6" i="11" s="1"/>
  <c r="I11" i="11"/>
  <c r="K22" i="11"/>
  <c r="C40" i="8"/>
  <c r="E22" i="3"/>
  <c r="H28" i="3"/>
  <c r="G28" i="3"/>
  <c r="E28" i="3"/>
  <c r="D28" i="3"/>
  <c r="H22" i="3"/>
  <c r="G22" i="3"/>
  <c r="G21" i="3" s="1"/>
  <c r="D22" i="3"/>
  <c r="D21" i="3" s="1"/>
  <c r="F22" i="3"/>
  <c r="F21" i="3" s="1"/>
  <c r="F28" i="3"/>
  <c r="E11" i="3"/>
  <c r="E10" i="3" s="1"/>
  <c r="D11" i="3"/>
  <c r="D10" i="3" s="1"/>
  <c r="H11" i="3"/>
  <c r="H10" i="3" s="1"/>
  <c r="G11" i="3"/>
  <c r="G10" i="3" s="1"/>
  <c r="F11" i="3"/>
  <c r="F10" i="3" s="1"/>
  <c r="C34" i="8"/>
  <c r="C38" i="8"/>
  <c r="C32" i="8"/>
  <c r="C30" i="8"/>
  <c r="C28" i="8"/>
  <c r="C17" i="8"/>
  <c r="C21" i="8"/>
  <c r="C15" i="8"/>
  <c r="C13" i="8"/>
  <c r="B40" i="8"/>
  <c r="B34" i="8"/>
  <c r="F34" i="8"/>
  <c r="E34" i="8"/>
  <c r="D34" i="8"/>
  <c r="B38" i="8"/>
  <c r="B32" i="8"/>
  <c r="B30" i="8"/>
  <c r="B28" i="8"/>
  <c r="B13" i="8"/>
  <c r="B15" i="8"/>
  <c r="B21" i="8"/>
  <c r="C11" i="8"/>
  <c r="B11" i="8"/>
  <c r="B10" i="8" s="1"/>
  <c r="F38" i="8"/>
  <c r="E38" i="8"/>
  <c r="D38" i="8"/>
  <c r="F32" i="8"/>
  <c r="E32" i="8"/>
  <c r="D32" i="8"/>
  <c r="F30" i="8"/>
  <c r="E30" i="8"/>
  <c r="D30" i="8"/>
  <c r="F28" i="8"/>
  <c r="E28" i="8"/>
  <c r="D28" i="8"/>
  <c r="F21" i="8"/>
  <c r="F17" i="8"/>
  <c r="F15" i="8"/>
  <c r="E21" i="8"/>
  <c r="E17" i="8"/>
  <c r="E15" i="8"/>
  <c r="F13" i="8"/>
  <c r="E13" i="8"/>
  <c r="F11" i="8"/>
  <c r="E11" i="8"/>
  <c r="D17" i="8"/>
  <c r="D15" i="8"/>
  <c r="D13" i="8"/>
  <c r="D11" i="8"/>
  <c r="D21" i="8"/>
  <c r="K15" i="11" l="1"/>
  <c r="G11" i="11"/>
  <c r="E27" i="8"/>
  <c r="F27" i="8"/>
  <c r="D27" i="8"/>
  <c r="C27" i="8"/>
  <c r="D10" i="8"/>
  <c r="B27" i="8"/>
  <c r="C10" i="8"/>
  <c r="E21" i="3"/>
  <c r="H21" i="3"/>
  <c r="F10" i="8"/>
  <c r="E10" i="8"/>
  <c r="K11" i="11" l="1"/>
  <c r="G6" i="11"/>
  <c r="K6" i="11" s="1"/>
  <c r="C14" i="5"/>
  <c r="F14" i="5"/>
  <c r="E14" i="5"/>
  <c r="D14" i="5"/>
  <c r="C12" i="5"/>
  <c r="B12" i="5"/>
  <c r="B11" i="5" s="1"/>
  <c r="B10" i="5" s="1"/>
  <c r="C10" i="5" l="1"/>
  <c r="J21" i="10"/>
  <c r="I21" i="10"/>
  <c r="H21" i="10"/>
  <c r="G21" i="10"/>
  <c r="F21" i="10"/>
  <c r="J11" i="10"/>
  <c r="I11" i="10"/>
  <c r="H11" i="10"/>
  <c r="G11" i="10"/>
  <c r="F11" i="10"/>
  <c r="G8" i="10"/>
  <c r="F8" i="10"/>
  <c r="J14" i="10" l="1"/>
  <c r="J22" i="10" s="1"/>
  <c r="J28" i="10" s="1"/>
  <c r="J29" i="10" s="1"/>
  <c r="I14" i="10"/>
  <c r="I22" i="10" s="1"/>
  <c r="I28" i="10" s="1"/>
  <c r="I29" i="10" s="1"/>
  <c r="H14" i="10"/>
  <c r="H22" i="10" s="1"/>
  <c r="H28" i="10" s="1"/>
  <c r="H29" i="10" s="1"/>
  <c r="G14" i="10"/>
  <c r="G22" i="10" s="1"/>
  <c r="G28" i="10" s="1"/>
  <c r="G29" i="10" s="1"/>
  <c r="F14" i="10"/>
  <c r="F22" i="10" s="1"/>
  <c r="F29" i="10" l="1"/>
  <c r="F37" i="10"/>
  <c r="G37" i="10" s="1"/>
  <c r="H34" i="10" s="1"/>
  <c r="H37" i="10" s="1"/>
  <c r="I34" i="10" s="1"/>
  <c r="I37" i="10" s="1"/>
  <c r="J34" i="10" s="1"/>
  <c r="J37" i="10" s="1"/>
</calcChain>
</file>

<file path=xl/sharedStrings.xml><?xml version="1.0" encoding="utf-8"?>
<sst xmlns="http://schemas.openxmlformats.org/spreadsheetml/2006/main" count="387" uniqueCount="164">
  <si>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</si>
  <si>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</si>
  <si>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</si>
  <si>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</si>
  <si>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</si>
  <si>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</si>
  <si>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</si>
  <si>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</si>
  <si>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</si>
  <si>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</si>
  <si>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</si>
  <si>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</si>
  <si>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</si>
  <si>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</si>
  <si>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</si>
  <si>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</si>
  <si>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</si>
  <si>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</si>
  <si>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</si>
  <si>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</si>
  <si>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</si>
  <si>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</si>
  <si>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</si>
  <si>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</si>
  <si>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</si>
  <si>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</si>
  <si>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</si>
  <si>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</si>
  <si>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</si>
  <si>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</si>
  <si>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</si>
  <si>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</si>
  <si>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</si>
  <si>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</si>
  <si>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</si>
  <si>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</si>
  <si>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</si>
  <si>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</si>
  <si>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</si>
  <si>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</si>
  <si>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</si>
  <si>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</si>
  <si>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</si>
  <si>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</si>
  <si>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</si>
  <si>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</si>
  <si>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</si>
  <si>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</si>
  <si>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</si>
  <si>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</si>
  <si>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</si>
  <si>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</si>
  <si>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</si>
  <si>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</si>
  <si>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</si>
  <si>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</si>
  <si>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</si>
  <si>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</si>
  <si>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</si>
  <si>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</si>
  <si>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</si>
  <si>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09 Obrazovanje</t>
  </si>
  <si>
    <t>091 Predškolsko i osnovno obrazovanje</t>
  </si>
  <si>
    <t>0911 Predškolsko obrazovanje</t>
  </si>
  <si>
    <t>096 Dodatne usluge u obrazovanju</t>
  </si>
  <si>
    <t>0960  Dodatne usluge u obrazovanju</t>
  </si>
  <si>
    <t>3.3. Vlastiti prihodi</t>
  </si>
  <si>
    <t>4. Prihodi za posebne namjene</t>
  </si>
  <si>
    <t xml:space="preserve">  4.5.Prihodi za posebne namjene</t>
  </si>
  <si>
    <t>5. Pomoći</t>
  </si>
  <si>
    <t xml:space="preserve">5.4. Tekuća pomoć iz proračuna JLP®S </t>
  </si>
  <si>
    <t>5.1. Tekuća pomoć  državni proračun</t>
  </si>
  <si>
    <t>6. Donacije</t>
  </si>
  <si>
    <t>6.1. Donacije</t>
  </si>
  <si>
    <t>5.3.Kapitalne pomoći sredstava EU</t>
  </si>
  <si>
    <t>9. Višak prihoda prethodne godine</t>
  </si>
  <si>
    <t>9.4. Višak pirhoda za posebne namjene</t>
  </si>
  <si>
    <t>Prihodi od upravnih i aministrativnih pristojbi, pristojbi po posebnim propisima i naknada</t>
  </si>
  <si>
    <t>Prihodi od prodaje proizvoda i roba te pruženih usluga i prihodi od donacija</t>
  </si>
  <si>
    <t>Financijski rashodi</t>
  </si>
  <si>
    <t>Naknade građanima i kućanstvima na temelju osiguranja i druge naknade</t>
  </si>
  <si>
    <t>Program 1000 Redovna djelatnost dječjeg vrtića</t>
  </si>
  <si>
    <t>Aktivnost A100001 Odgojno i administrativno-tehničko osoblje</t>
  </si>
  <si>
    <t>Izvor 1. OPĆI PRIHODI I PRIMICI</t>
  </si>
  <si>
    <t>1.1. OPĆI PRIHODI  I PRIMICI   OPĆINA</t>
  </si>
  <si>
    <t>3</t>
  </si>
  <si>
    <t>31</t>
  </si>
  <si>
    <t>32</t>
  </si>
  <si>
    <t>Izvor 4. PRIHODI ZA POSEBNE NAMJENE</t>
  </si>
  <si>
    <t>4.5. PRIHODI ZA POSEBNE NAMJENE</t>
  </si>
  <si>
    <t>34</t>
  </si>
  <si>
    <t>4</t>
  </si>
  <si>
    <t>42</t>
  </si>
  <si>
    <t>Izvor 5. POMOĆI</t>
  </si>
  <si>
    <t>5.4. TEKUĆA POMOĆI IZ PRORAČUNA JLP(R)S</t>
  </si>
  <si>
    <t>Izvor 6. DONACIJE</t>
  </si>
  <si>
    <t>6.1. DONACIJE</t>
  </si>
  <si>
    <t>Aktivnost A100003 Program provođenja predškole</t>
  </si>
  <si>
    <t>5.1. TEK.POMOĆI DRŽAVNI PRORAČUN</t>
  </si>
  <si>
    <t>Aktivnost A100005 Božićno darivanje predsškolske djece</t>
  </si>
  <si>
    <t>37</t>
  </si>
  <si>
    <t>Aktivnost A100006 Provođenje programa zavičajne nastave</t>
  </si>
  <si>
    <t>Aktivnost A100007 Učenje stranog jezika</t>
  </si>
  <si>
    <t>Izvor 3. VLASTITI  PRIHODI</t>
  </si>
  <si>
    <t>3.3. VLASTITI PRIHODI</t>
  </si>
  <si>
    <t>Aktivnost A100009 Priprema obroka za vanjske korisnike</t>
  </si>
  <si>
    <t>PRIJEDLOG FINANCIJSKOG  PLANA  PRORAČUNSKOG KORISNIKA DJEČJI VRTIĆ "VRTULJAK-MARČANA" 
ZA 2025. I PROJEKCIJA ZA 2026. I 2027. GODINU</t>
  </si>
  <si>
    <t>Plan 2024.</t>
  </si>
  <si>
    <t>Izvršenje 2023.*</t>
  </si>
  <si>
    <t>Plan za 2025.</t>
  </si>
  <si>
    <t>Projekcija  
za 2026.</t>
  </si>
  <si>
    <t>Projekcija  
za 2027.</t>
  </si>
  <si>
    <t>Pomoći dane u inozemstvo i unutar općeg proračuna</t>
  </si>
  <si>
    <t>5.3. Tekuća pomoć sredstva EU</t>
  </si>
  <si>
    <t>1.5. SREDSTVA ZA FISKALNU ODRŽIVOST DV</t>
  </si>
  <si>
    <t>Indeks 27/26.</t>
  </si>
  <si>
    <t>Indeks 26/25.</t>
  </si>
  <si>
    <t>BROJ KONTA</t>
  </si>
  <si>
    <t>VRSTA PRIHODA / PRIMITAKA</t>
  </si>
  <si>
    <t>PLAN 2024.</t>
  </si>
  <si>
    <t>PLAN 2025.</t>
  </si>
  <si>
    <t>PLAN 2026.</t>
  </si>
  <si>
    <t>Indeks</t>
  </si>
  <si>
    <t>24/23</t>
  </si>
  <si>
    <t>25/24</t>
  </si>
  <si>
    <t>26/25</t>
  </si>
  <si>
    <t>6 (2/1)</t>
  </si>
  <si>
    <t>7 (3/2)</t>
  </si>
  <si>
    <t>8 (4/3)</t>
  </si>
  <si>
    <t>9 (5/4)</t>
  </si>
  <si>
    <t xml:space="preserve">UKUPNO PRIHODI / PRIMICI </t>
  </si>
  <si>
    <t>Korisnik 01 SREDSTVA OPĆINA MARČANA</t>
  </si>
  <si>
    <t>Korisnik 02 SREDSTVA PRORAČUNSKOG KORISNIKA</t>
  </si>
  <si>
    <t>Prihodi od prodaje proizvoda i robe te pruženih usluga i prihodi od donacija</t>
  </si>
  <si>
    <t>Prihodi od upravnih i administrativnih pristojbi, pristojbi po posebnim propisima i naknada</t>
  </si>
  <si>
    <t>IZVRŠENJE 2023.</t>
  </si>
  <si>
    <t>PLAN 2027.</t>
  </si>
  <si>
    <t>27/26</t>
  </si>
  <si>
    <t>Izvor/ Broj konta</t>
  </si>
  <si>
    <t>VRSTA PRIHODA</t>
  </si>
  <si>
    <t>PRIHODI</t>
  </si>
  <si>
    <t>VRSTA RASHODA</t>
  </si>
  <si>
    <t>RASHODI</t>
  </si>
  <si>
    <t>UKUPNO PRIHODI I PRIMICI</t>
  </si>
  <si>
    <t>UKUPNO  RASHODI</t>
  </si>
  <si>
    <t>1.1.</t>
  </si>
  <si>
    <t xml:space="preserve">OPĆI PRIHODI  I PRIMICI   </t>
  </si>
  <si>
    <t>Prihodi iz nadležnog proračuna Općina Marčana</t>
  </si>
  <si>
    <t xml:space="preserve">Naknade građanima i kućanstvima </t>
  </si>
  <si>
    <t>3.3.</t>
  </si>
  <si>
    <t>VLASTITI PRIHODI</t>
  </si>
  <si>
    <t>4.5.</t>
  </si>
  <si>
    <t>PRIHODI ZA POSEBNE NAMJENE</t>
  </si>
  <si>
    <t>5.1.</t>
  </si>
  <si>
    <t>TEKUĆE POMOĆI DRŽAVNI PRORAČUN</t>
  </si>
  <si>
    <t>TEK.POMOĆI DRŽAVNI PRORAČUN</t>
  </si>
  <si>
    <t>5.4.</t>
  </si>
  <si>
    <t>TEKUĆA POMOĆI IZ PRORAČUNA JLP(R)S</t>
  </si>
  <si>
    <t>6.1.</t>
  </si>
  <si>
    <t>DONACIJE</t>
  </si>
  <si>
    <t>Indeks 25/24</t>
  </si>
  <si>
    <t xml:space="preserve">UKUPNO RASHODI / IZDACI	</t>
  </si>
  <si>
    <t>Razdjel 001 RASHODI</t>
  </si>
  <si>
    <t>FINANCIJSKI PLAN  PRORAČUNSKOG KORISNIKA DJEČJI VRTIĆ "VRTULJAK-MARČANA" 
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</si>
</sst>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0"/>
      <color indexed="9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1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0" fillId="0" borderId="0" xfId="0" applyFont="1"/>
    <xf numFmtId="0" fontId="1" fillId="0" borderId="0" xfId="0" applyFont="1"/>
    <xf numFmtId="0" fontId="20" fillId="0" borderId="0" xfId="0" applyFont="1"/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15" fillId="2" borderId="4" xfId="0" applyNumberFormat="1" applyFont="1" applyFill="1" applyBorder="1" applyAlignment="1">
      <alignment horizontal="right"/>
    </xf>
    <xf numFmtId="4" fontId="15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3" fillId="2" borderId="3" xfId="0" applyNumberFormat="1" applyFont="1" applyFill="1" applyBorder="1" applyAlignment="1" applyProtection="1">
      <alignment horizontal="right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0" fillId="0" borderId="3" xfId="0" applyNumberFormat="1" applyBorder="1"/>
    <xf numFmtId="0" fontId="0" fillId="0" borderId="3" xfId="0" applyBorder="1" applyAlignment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5" borderId="3" xfId="0" applyFont="1" applyFill="1" applyBorder="1"/>
    <xf numFmtId="4" fontId="6" fillId="5" borderId="3" xfId="0" applyNumberFormat="1" applyFont="1" applyFill="1" applyBorder="1"/>
    <xf numFmtId="0" fontId="6" fillId="6" borderId="3" xfId="0" applyFont="1" applyFill="1" applyBorder="1"/>
    <xf numFmtId="4" fontId="6" fillId="6" borderId="3" xfId="0" applyNumberFormat="1" applyFont="1" applyFill="1" applyBorder="1"/>
    <xf numFmtId="0" fontId="6" fillId="7" borderId="3" xfId="0" applyFont="1" applyFill="1" applyBorder="1"/>
    <xf numFmtId="4" fontId="6" fillId="7" borderId="3" xfId="0" applyNumberFormat="1" applyFont="1" applyFill="1" applyBorder="1"/>
    <xf numFmtId="0" fontId="6" fillId="8" borderId="3" xfId="0" applyFont="1" applyFill="1" applyBorder="1"/>
    <xf numFmtId="4" fontId="6" fillId="8" borderId="3" xfId="0" applyNumberFormat="1" applyFont="1" applyFill="1" applyBorder="1"/>
    <xf numFmtId="0" fontId="9" fillId="0" borderId="3" xfId="0" applyFont="1" applyBorder="1" applyAlignment="1">
      <alignment wrapText="1"/>
    </xf>
    <xf numFmtId="4" fontId="9" fillId="0" borderId="3" xfId="0" applyNumberFormat="1" applyFont="1" applyBorder="1"/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4" fontId="22" fillId="0" borderId="12" xfId="0" applyNumberFormat="1" applyFont="1" applyBorder="1" applyAlignment="1">
      <alignment horizontal="right" vertical="center"/>
    </xf>
    <xf numFmtId="4" fontId="22" fillId="9" borderId="12" xfId="0" applyNumberFormat="1" applyFont="1" applyFill="1" applyBorder="1" applyAlignment="1">
      <alignment horizontal="right" vertical="center"/>
    </xf>
    <xf numFmtId="4" fontId="22" fillId="10" borderId="12" xfId="0" applyNumberFormat="1" applyFont="1" applyFill="1" applyBorder="1" applyAlignment="1">
      <alignment horizontal="right" vertical="center"/>
    </xf>
    <xf numFmtId="0" fontId="22" fillId="0" borderId="9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4" fontId="24" fillId="0" borderId="12" xfId="0" applyNumberFormat="1" applyFont="1" applyBorder="1" applyAlignment="1">
      <alignment horizontal="right" vertical="center"/>
    </xf>
    <xf numFmtId="4" fontId="22" fillId="11" borderId="12" xfId="0" applyNumberFormat="1" applyFont="1" applyFill="1" applyBorder="1" applyAlignment="1">
      <alignment horizontal="right" vertical="center"/>
    </xf>
    <xf numFmtId="0" fontId="24" fillId="0" borderId="12" xfId="0" applyFont="1" applyBorder="1" applyAlignment="1">
      <alignment vertical="center"/>
    </xf>
    <xf numFmtId="164" fontId="22" fillId="0" borderId="12" xfId="0" applyNumberFormat="1" applyFont="1" applyBorder="1" applyAlignment="1">
      <alignment horizontal="right" vertical="center"/>
    </xf>
    <xf numFmtId="164" fontId="22" fillId="9" borderId="12" xfId="0" applyNumberFormat="1" applyFont="1" applyFill="1" applyBorder="1" applyAlignment="1">
      <alignment horizontal="right" vertical="center"/>
    </xf>
    <xf numFmtId="164" fontId="22" fillId="10" borderId="12" xfId="0" applyNumberFormat="1" applyFont="1" applyFill="1" applyBorder="1" applyAlignment="1">
      <alignment horizontal="right" vertical="center"/>
    </xf>
    <xf numFmtId="164" fontId="24" fillId="0" borderId="12" xfId="0" applyNumberFormat="1" applyFont="1" applyBorder="1" applyAlignment="1">
      <alignment horizontal="right" vertical="center"/>
    </xf>
    <xf numFmtId="164" fontId="22" fillId="11" borderId="12" xfId="0" applyNumberFormat="1" applyFont="1" applyFill="1" applyBorder="1" applyAlignment="1">
      <alignment horizontal="right" vertical="center"/>
    </xf>
    <xf numFmtId="0" fontId="22" fillId="12" borderId="6" xfId="0" applyFont="1" applyFill="1" applyBorder="1" applyAlignment="1">
      <alignment horizontal="right" vertical="center" wrapText="1"/>
    </xf>
    <xf numFmtId="0" fontId="22" fillId="12" borderId="10" xfId="0" applyFont="1" applyFill="1" applyBorder="1" applyAlignment="1">
      <alignment horizontal="center" vertical="center" wrapText="1"/>
    </xf>
    <xf numFmtId="0" fontId="22" fillId="12" borderId="10" xfId="0" applyFont="1" applyFill="1" applyBorder="1" applyAlignment="1">
      <alignment horizontal="right" vertical="center" wrapText="1"/>
    </xf>
    <xf numFmtId="4" fontId="22" fillId="12" borderId="12" xfId="0" applyNumberFormat="1" applyFont="1" applyFill="1" applyBorder="1" applyAlignment="1">
      <alignment horizontal="right" vertical="center" wrapText="1"/>
    </xf>
    <xf numFmtId="0" fontId="22" fillId="13" borderId="9" xfId="0" applyFont="1" applyFill="1" applyBorder="1" applyAlignment="1">
      <alignment vertical="center" wrapText="1"/>
    </xf>
    <xf numFmtId="0" fontId="22" fillId="13" borderId="12" xfId="0" applyFont="1" applyFill="1" applyBorder="1" applyAlignment="1">
      <alignment vertical="center" wrapText="1"/>
    </xf>
    <xf numFmtId="4" fontId="22" fillId="13" borderId="12" xfId="0" applyNumberFormat="1" applyFont="1" applyFill="1" applyBorder="1" applyAlignment="1">
      <alignment horizontal="right" vertical="center" wrapText="1"/>
    </xf>
    <xf numFmtId="4" fontId="22" fillId="13" borderId="12" xfId="0" applyNumberFormat="1" applyFont="1" applyFill="1" applyBorder="1" applyAlignment="1">
      <alignment horizontal="right" vertical="center"/>
    </xf>
    <xf numFmtId="4" fontId="24" fillId="0" borderId="12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justify" vertical="center"/>
    </xf>
    <xf numFmtId="0" fontId="22" fillId="13" borderId="9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2" fillId="13" borderId="12" xfId="0" applyFont="1" applyFill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4" fillId="0" borderId="7" xfId="0" applyFont="1" applyBorder="1" applyAlignment="1">
      <alignment horizontal="left" vertical="center" wrapText="1"/>
    </xf>
    <xf numFmtId="0" fontId="24" fillId="0" borderId="7" xfId="0" applyFont="1" applyBorder="1" applyAlignment="1">
      <alignment vertical="center" wrapText="1"/>
    </xf>
    <xf numFmtId="4" fontId="24" fillId="0" borderId="7" xfId="0" applyNumberFormat="1" applyFont="1" applyBorder="1" applyAlignment="1">
      <alignment horizontal="right" vertical="center" wrapText="1"/>
    </xf>
    <xf numFmtId="0" fontId="24" fillId="0" borderId="7" xfId="0" applyFont="1" applyBorder="1" applyAlignment="1">
      <alignment horizontal="left" vertical="center"/>
    </xf>
    <xf numFmtId="4" fontId="24" fillId="0" borderId="7" xfId="0" applyNumberFormat="1" applyFont="1" applyBorder="1" applyAlignment="1">
      <alignment horizontal="right" vertical="center"/>
    </xf>
    <xf numFmtId="0" fontId="0" fillId="0" borderId="3" xfId="0" applyBorder="1"/>
    <xf numFmtId="0" fontId="25" fillId="14" borderId="3" xfId="0" applyFont="1" applyFill="1" applyBorder="1"/>
    <xf numFmtId="4" fontId="25" fillId="14" borderId="3" xfId="0" applyNumberFormat="1" applyFont="1" applyFill="1" applyBorder="1"/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2" fillId="10" borderId="13" xfId="0" applyFont="1" applyFill="1" applyBorder="1" applyAlignment="1">
      <alignment vertical="center"/>
    </xf>
    <xf numFmtId="0" fontId="22" fillId="10" borderId="10" xfId="0" applyFont="1" applyFill="1" applyBorder="1" applyAlignment="1">
      <alignment vertical="center"/>
    </xf>
    <xf numFmtId="0" fontId="22" fillId="11" borderId="13" xfId="0" applyFont="1" applyFill="1" applyBorder="1" applyAlignment="1">
      <alignment vertical="center" wrapText="1"/>
    </xf>
    <xf numFmtId="0" fontId="22" fillId="11" borderId="10" xfId="0" applyFont="1" applyFill="1" applyBorder="1" applyAlignment="1">
      <alignment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9" borderId="13" xfId="0" applyFont="1" applyFill="1" applyBorder="1" applyAlignment="1">
      <alignment vertical="center"/>
    </xf>
    <xf numFmtId="0" fontId="22" fillId="9" borderId="10" xfId="0" applyFont="1" applyFill="1" applyBorder="1" applyAlignment="1">
      <alignment vertical="center"/>
    </xf>
    <xf numFmtId="0" fontId="22" fillId="0" borderId="7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4" fontId="24" fillId="0" borderId="7" xfId="0" applyNumberFormat="1" applyFont="1" applyBorder="1" applyAlignment="1">
      <alignment horizontal="right" vertical="center" wrapText="1"/>
    </xf>
    <xf numFmtId="4" fontId="24" fillId="0" borderId="8" xfId="0" applyNumberFormat="1" applyFont="1" applyBorder="1" applyAlignment="1">
      <alignment horizontal="right" vertical="center" wrapText="1"/>
    </xf>
    <xf numFmtId="4" fontId="24" fillId="0" borderId="9" xfId="0" applyNumberFormat="1" applyFont="1" applyBorder="1" applyAlignment="1">
      <alignment horizontal="right" vertical="center" wrapText="1"/>
    </xf>
    <xf numFmtId="0" fontId="22" fillId="12" borderId="13" xfId="0" applyFont="1" applyFill="1" applyBorder="1" applyAlignment="1">
      <alignment horizontal="center" vertical="center" wrapText="1"/>
    </xf>
    <xf numFmtId="0" fontId="22" fillId="12" borderId="1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zoomScaleNormal="100" workbookViewId="0">
      <selection activeCell="J13" sqref="J13"/>
    </sheetView>
  </sheetViews>
  <sheetFormatPr defaultRowHeight="15" x14ac:dyDescent="0.25"/>
  <cols>
    <col min="5" max="5" width="25.28515625" customWidth="1"/>
    <col min="6" max="6" width="20" customWidth="1"/>
    <col min="7" max="7" width="19" customWidth="1"/>
    <col min="8" max="8" width="17.7109375" customWidth="1"/>
    <col min="9" max="9" width="22.140625" customWidth="1"/>
    <col min="10" max="10" width="21.85546875" customWidth="1"/>
  </cols>
  <sheetData>
    <row r="1" spans="1:10" ht="42" customHeight="1" x14ac:dyDescent="0.25">
      <c r="A1" s="132" t="s">
        <v>106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.75" x14ac:dyDescent="0.25">
      <c r="A3" s="132" t="s">
        <v>18</v>
      </c>
      <c r="B3" s="132"/>
      <c r="C3" s="132"/>
      <c r="D3" s="132"/>
      <c r="E3" s="132"/>
      <c r="F3" s="132"/>
      <c r="G3" s="132"/>
      <c r="H3" s="132"/>
      <c r="I3" s="133"/>
      <c r="J3" s="133"/>
    </row>
    <row r="4" spans="1:10" ht="18" x14ac:dyDescent="0.25">
      <c r="A4" s="21"/>
      <c r="B4" s="21"/>
      <c r="C4" s="21"/>
      <c r="D4" s="21"/>
      <c r="E4" s="21"/>
      <c r="F4" s="21"/>
      <c r="G4" s="21"/>
      <c r="H4" s="21"/>
      <c r="I4" s="5"/>
      <c r="J4" s="5"/>
    </row>
    <row r="5" spans="1:10" ht="15.75" x14ac:dyDescent="0.25">
      <c r="A5" s="132" t="s">
        <v>24</v>
      </c>
      <c r="B5" s="134"/>
      <c r="C5" s="134"/>
      <c r="D5" s="134"/>
      <c r="E5" s="134"/>
      <c r="F5" s="134"/>
      <c r="G5" s="134"/>
      <c r="H5" s="134"/>
      <c r="I5" s="134"/>
      <c r="J5" s="13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8" t="s">
        <v>30</v>
      </c>
    </row>
    <row r="7" spans="1:10" ht="25.5" x14ac:dyDescent="0.25">
      <c r="A7" s="24"/>
      <c r="B7" s="25"/>
      <c r="C7" s="25"/>
      <c r="D7" s="26"/>
      <c r="E7" s="27"/>
      <c r="F7" s="3" t="s">
        <v>108</v>
      </c>
      <c r="G7" s="3" t="s">
        <v>107</v>
      </c>
      <c r="H7" s="3" t="s">
        <v>109</v>
      </c>
      <c r="I7" s="3" t="s">
        <v>110</v>
      </c>
      <c r="J7" s="3" t="s">
        <v>111</v>
      </c>
    </row>
    <row r="8" spans="1:10" x14ac:dyDescent="0.25">
      <c r="A8" s="135" t="s">
        <v>0</v>
      </c>
      <c r="B8" s="136"/>
      <c r="C8" s="136"/>
      <c r="D8" s="136"/>
      <c r="E8" s="137"/>
      <c r="F8" s="47">
        <f>F9+F10</f>
        <v>465061.06</v>
      </c>
      <c r="G8" s="47">
        <f t="shared" ref="G8:J8" si="0">G9+G10</f>
        <v>591930</v>
      </c>
      <c r="H8" s="47">
        <f t="shared" si="0"/>
        <v>831391</v>
      </c>
      <c r="I8" s="47">
        <f t="shared" si="0"/>
        <v>859753.5</v>
      </c>
      <c r="J8" s="47">
        <f t="shared" si="0"/>
        <v>898766</v>
      </c>
    </row>
    <row r="9" spans="1:10" x14ac:dyDescent="0.25">
      <c r="A9" s="138" t="s">
        <v>32</v>
      </c>
      <c r="B9" s="139"/>
      <c r="C9" s="139"/>
      <c r="D9" s="139"/>
      <c r="E9" s="131"/>
      <c r="F9" s="48">
        <v>465061.06</v>
      </c>
      <c r="G9" s="48">
        <v>591930</v>
      </c>
      <c r="H9" s="48">
        <v>831391</v>
      </c>
      <c r="I9" s="48">
        <v>859753.5</v>
      </c>
      <c r="J9" s="48">
        <v>898766</v>
      </c>
    </row>
    <row r="10" spans="1:10" x14ac:dyDescent="0.25">
      <c r="A10" s="140" t="s">
        <v>33</v>
      </c>
      <c r="B10" s="131"/>
      <c r="C10" s="131"/>
      <c r="D10" s="131"/>
      <c r="E10" s="131"/>
      <c r="F10" s="48">
        <v>0</v>
      </c>
      <c r="G10" s="48">
        <v>0</v>
      </c>
      <c r="H10" s="48">
        <v>0</v>
      </c>
      <c r="I10" s="48">
        <v>0</v>
      </c>
      <c r="J10" s="48">
        <v>0</v>
      </c>
    </row>
    <row r="11" spans="1:10" x14ac:dyDescent="0.25">
      <c r="A11" s="29" t="s">
        <v>1</v>
      </c>
      <c r="B11" s="36"/>
      <c r="C11" s="36"/>
      <c r="D11" s="36"/>
      <c r="E11" s="36"/>
      <c r="F11" s="47">
        <f>F12+F13</f>
        <v>464843.41</v>
      </c>
      <c r="G11" s="47">
        <f t="shared" ref="G11:J11" si="1">G12+G13</f>
        <v>592326.62</v>
      </c>
      <c r="H11" s="47">
        <f t="shared" si="1"/>
        <v>831391</v>
      </c>
      <c r="I11" s="47">
        <f t="shared" si="1"/>
        <v>859753.5</v>
      </c>
      <c r="J11" s="47">
        <f t="shared" si="1"/>
        <v>898766</v>
      </c>
    </row>
    <row r="12" spans="1:10" x14ac:dyDescent="0.25">
      <c r="A12" s="141" t="s">
        <v>34</v>
      </c>
      <c r="B12" s="139"/>
      <c r="C12" s="139"/>
      <c r="D12" s="139"/>
      <c r="E12" s="139"/>
      <c r="F12" s="48">
        <v>463866.22</v>
      </c>
      <c r="G12" s="48">
        <f>579930+396.62</f>
        <v>580326.62</v>
      </c>
      <c r="H12" s="48">
        <f>831391-2000</f>
        <v>829391</v>
      </c>
      <c r="I12" s="48">
        <f>859753.5-2000</f>
        <v>857753.5</v>
      </c>
      <c r="J12" s="49">
        <f>898766-2000</f>
        <v>896766</v>
      </c>
    </row>
    <row r="13" spans="1:10" x14ac:dyDescent="0.25">
      <c r="A13" s="130" t="s">
        <v>35</v>
      </c>
      <c r="B13" s="131"/>
      <c r="C13" s="131"/>
      <c r="D13" s="131"/>
      <c r="E13" s="131"/>
      <c r="F13" s="50">
        <v>977.19</v>
      </c>
      <c r="G13" s="50">
        <v>12000</v>
      </c>
      <c r="H13" s="50">
        <v>2000</v>
      </c>
      <c r="I13" s="50">
        <v>2000</v>
      </c>
      <c r="J13" s="49">
        <v>2000</v>
      </c>
    </row>
    <row r="14" spans="1:10" x14ac:dyDescent="0.25">
      <c r="A14" s="142" t="s">
        <v>53</v>
      </c>
      <c r="B14" s="136"/>
      <c r="C14" s="136"/>
      <c r="D14" s="136"/>
      <c r="E14" s="136"/>
      <c r="F14" s="47">
        <f>F8-F11</f>
        <v>217.65000000002328</v>
      </c>
      <c r="G14" s="47">
        <f t="shared" ref="G14:J14" si="2">G8-G11</f>
        <v>-396.61999999999534</v>
      </c>
      <c r="H14" s="47">
        <f t="shared" si="2"/>
        <v>0</v>
      </c>
      <c r="I14" s="47">
        <f t="shared" si="2"/>
        <v>0</v>
      </c>
      <c r="J14" s="47">
        <f t="shared" si="2"/>
        <v>0</v>
      </c>
    </row>
    <row r="15" spans="1:10" ht="18" x14ac:dyDescent="0.25">
      <c r="A15" s="21"/>
      <c r="B15" s="19"/>
      <c r="C15" s="19"/>
      <c r="D15" s="19"/>
      <c r="E15" s="19"/>
      <c r="F15" s="19"/>
      <c r="G15" s="19"/>
      <c r="H15" s="20"/>
      <c r="I15" s="20"/>
      <c r="J15" s="20"/>
    </row>
    <row r="16" spans="1:10" ht="15.75" x14ac:dyDescent="0.25">
      <c r="A16" s="132" t="s">
        <v>25</v>
      </c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0" ht="18" x14ac:dyDescent="0.25">
      <c r="A17" s="21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4"/>
      <c r="B18" s="25"/>
      <c r="C18" s="25"/>
      <c r="D18" s="26"/>
      <c r="E18" s="27"/>
      <c r="F18" s="3" t="s">
        <v>108</v>
      </c>
      <c r="G18" s="3" t="s">
        <v>107</v>
      </c>
      <c r="H18" s="3" t="s">
        <v>109</v>
      </c>
      <c r="I18" s="3" t="s">
        <v>110</v>
      </c>
      <c r="J18" s="3" t="s">
        <v>111</v>
      </c>
    </row>
    <row r="19" spans="1:10" x14ac:dyDescent="0.25">
      <c r="A19" s="130" t="s">
        <v>36</v>
      </c>
      <c r="B19" s="131"/>
      <c r="C19" s="131"/>
      <c r="D19" s="131"/>
      <c r="E19" s="131"/>
      <c r="F19" s="50">
        <v>0</v>
      </c>
      <c r="G19" s="50">
        <v>0</v>
      </c>
      <c r="H19" s="50">
        <v>0</v>
      </c>
      <c r="I19" s="50">
        <v>0</v>
      </c>
      <c r="J19" s="49">
        <v>0</v>
      </c>
    </row>
    <row r="20" spans="1:10" x14ac:dyDescent="0.25">
      <c r="A20" s="130" t="s">
        <v>37</v>
      </c>
      <c r="B20" s="131"/>
      <c r="C20" s="131"/>
      <c r="D20" s="131"/>
      <c r="E20" s="131"/>
      <c r="F20" s="50">
        <v>0</v>
      </c>
      <c r="G20" s="50">
        <v>0</v>
      </c>
      <c r="H20" s="50">
        <v>0</v>
      </c>
      <c r="I20" s="50">
        <v>0</v>
      </c>
      <c r="J20" s="49">
        <v>0</v>
      </c>
    </row>
    <row r="21" spans="1:10" x14ac:dyDescent="0.25">
      <c r="A21" s="142" t="s">
        <v>2</v>
      </c>
      <c r="B21" s="136"/>
      <c r="C21" s="136"/>
      <c r="D21" s="136"/>
      <c r="E21" s="136"/>
      <c r="F21" s="47">
        <f>F19-F20</f>
        <v>0</v>
      </c>
      <c r="G21" s="47">
        <f t="shared" ref="G21:J21" si="3">G19-G20</f>
        <v>0</v>
      </c>
      <c r="H21" s="47">
        <f t="shared" si="3"/>
        <v>0</v>
      </c>
      <c r="I21" s="47">
        <f t="shared" si="3"/>
        <v>0</v>
      </c>
      <c r="J21" s="47">
        <f t="shared" si="3"/>
        <v>0</v>
      </c>
    </row>
    <row r="22" spans="1:10" x14ac:dyDescent="0.25">
      <c r="A22" s="142" t="s">
        <v>54</v>
      </c>
      <c r="B22" s="136"/>
      <c r="C22" s="136"/>
      <c r="D22" s="136"/>
      <c r="E22" s="136"/>
      <c r="F22" s="47">
        <f>F14+F21</f>
        <v>217.65000000002328</v>
      </c>
      <c r="G22" s="47">
        <f t="shared" ref="G22:J22" si="4">G14+G21</f>
        <v>-396.61999999999534</v>
      </c>
      <c r="H22" s="47">
        <f t="shared" si="4"/>
        <v>0</v>
      </c>
      <c r="I22" s="47">
        <f t="shared" si="4"/>
        <v>0</v>
      </c>
      <c r="J22" s="47">
        <f t="shared" si="4"/>
        <v>0</v>
      </c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132" t="s">
        <v>55</v>
      </c>
      <c r="B24" s="134"/>
      <c r="C24" s="134"/>
      <c r="D24" s="134"/>
      <c r="E24" s="134"/>
      <c r="F24" s="134"/>
      <c r="G24" s="134"/>
      <c r="H24" s="134"/>
      <c r="I24" s="134"/>
      <c r="J24" s="134"/>
    </row>
    <row r="25" spans="1:10" ht="15.75" x14ac:dyDescent="0.25">
      <c r="A25" s="34"/>
      <c r="B25" s="35"/>
      <c r="C25" s="35"/>
      <c r="D25" s="35"/>
      <c r="E25" s="35"/>
      <c r="F25" s="35"/>
      <c r="G25" s="35"/>
      <c r="H25" s="35"/>
      <c r="I25" s="35"/>
      <c r="J25" s="35"/>
    </row>
    <row r="26" spans="1:10" ht="25.5" x14ac:dyDescent="0.25">
      <c r="A26" s="24"/>
      <c r="B26" s="25"/>
      <c r="C26" s="25"/>
      <c r="D26" s="26"/>
      <c r="E26" s="27"/>
      <c r="F26" s="3" t="s">
        <v>108</v>
      </c>
      <c r="G26" s="3" t="s">
        <v>107</v>
      </c>
      <c r="H26" s="3" t="s">
        <v>109</v>
      </c>
      <c r="I26" s="3" t="s">
        <v>110</v>
      </c>
      <c r="J26" s="3" t="s">
        <v>111</v>
      </c>
    </row>
    <row r="27" spans="1:10" ht="15" customHeight="1" x14ac:dyDescent="0.25">
      <c r="A27" s="145" t="s">
        <v>56</v>
      </c>
      <c r="B27" s="146"/>
      <c r="C27" s="146"/>
      <c r="D27" s="146"/>
      <c r="E27" s="147"/>
      <c r="F27" s="51">
        <v>178.97</v>
      </c>
      <c r="G27" s="51">
        <v>396.62</v>
      </c>
      <c r="H27" s="51">
        <v>0</v>
      </c>
      <c r="I27" s="51">
        <v>0</v>
      </c>
      <c r="J27" s="52">
        <v>0</v>
      </c>
    </row>
    <row r="28" spans="1:10" ht="15" customHeight="1" x14ac:dyDescent="0.25">
      <c r="A28" s="142" t="s">
        <v>57</v>
      </c>
      <c r="B28" s="136"/>
      <c r="C28" s="136"/>
      <c r="D28" s="136"/>
      <c r="E28" s="136"/>
      <c r="F28" s="53">
        <v>0</v>
      </c>
      <c r="G28" s="53">
        <f t="shared" ref="G28:J28" si="5">G22+G27</f>
        <v>4.6611603465862572E-12</v>
      </c>
      <c r="H28" s="53">
        <f t="shared" si="5"/>
        <v>0</v>
      </c>
      <c r="I28" s="53">
        <f t="shared" si="5"/>
        <v>0</v>
      </c>
      <c r="J28" s="54">
        <f t="shared" si="5"/>
        <v>0</v>
      </c>
    </row>
    <row r="29" spans="1:10" ht="45" customHeight="1" x14ac:dyDescent="0.25">
      <c r="A29" s="135" t="s">
        <v>58</v>
      </c>
      <c r="B29" s="148"/>
      <c r="C29" s="148"/>
      <c r="D29" s="148"/>
      <c r="E29" s="149"/>
      <c r="F29" s="53">
        <f>F14+F21+F27-F28</f>
        <v>396.62000000002331</v>
      </c>
      <c r="G29" s="53">
        <f t="shared" ref="G29:J29" si="6">G14+G21+G27-G28</f>
        <v>0</v>
      </c>
      <c r="H29" s="53">
        <f t="shared" si="6"/>
        <v>0</v>
      </c>
      <c r="I29" s="53">
        <f t="shared" si="6"/>
        <v>0</v>
      </c>
      <c r="J29" s="54">
        <f t="shared" si="6"/>
        <v>0</v>
      </c>
    </row>
    <row r="30" spans="1:10" ht="15.75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</row>
    <row r="31" spans="1:10" ht="15.75" x14ac:dyDescent="0.25">
      <c r="A31" s="150" t="s">
        <v>52</v>
      </c>
      <c r="B31" s="150"/>
      <c r="C31" s="150"/>
      <c r="D31" s="150"/>
      <c r="E31" s="150"/>
      <c r="F31" s="150"/>
      <c r="G31" s="150"/>
      <c r="H31" s="150"/>
      <c r="I31" s="150"/>
      <c r="J31" s="150"/>
    </row>
    <row r="32" spans="1:10" ht="18" x14ac:dyDescent="0.25">
      <c r="A32" s="39"/>
      <c r="B32" s="40"/>
      <c r="C32" s="40"/>
      <c r="D32" s="40"/>
      <c r="E32" s="40"/>
      <c r="F32" s="40"/>
      <c r="G32" s="40"/>
      <c r="H32" s="41"/>
      <c r="I32" s="41"/>
      <c r="J32" s="41"/>
    </row>
    <row r="33" spans="1:10" ht="25.5" x14ac:dyDescent="0.25">
      <c r="A33" s="42"/>
      <c r="B33" s="43"/>
      <c r="C33" s="43"/>
      <c r="D33" s="44"/>
      <c r="E33" s="45"/>
      <c r="F33" s="3" t="s">
        <v>108</v>
      </c>
      <c r="G33" s="3" t="s">
        <v>107</v>
      </c>
      <c r="H33" s="3" t="s">
        <v>109</v>
      </c>
      <c r="I33" s="3" t="s">
        <v>110</v>
      </c>
      <c r="J33" s="3" t="s">
        <v>111</v>
      </c>
    </row>
    <row r="34" spans="1:10" x14ac:dyDescent="0.25">
      <c r="A34" s="145" t="s">
        <v>56</v>
      </c>
      <c r="B34" s="146"/>
      <c r="C34" s="146"/>
      <c r="D34" s="146"/>
      <c r="E34" s="147"/>
      <c r="F34" s="51">
        <v>0</v>
      </c>
      <c r="G34" s="51">
        <v>396.62</v>
      </c>
      <c r="H34" s="51">
        <f>G37</f>
        <v>0</v>
      </c>
      <c r="I34" s="51">
        <f>H37</f>
        <v>0</v>
      </c>
      <c r="J34" s="52">
        <f>I37</f>
        <v>0</v>
      </c>
    </row>
    <row r="35" spans="1:10" ht="28.5" customHeight="1" x14ac:dyDescent="0.25">
      <c r="A35" s="145" t="s">
        <v>59</v>
      </c>
      <c r="B35" s="146"/>
      <c r="C35" s="146"/>
      <c r="D35" s="146"/>
      <c r="E35" s="147"/>
      <c r="F35" s="51">
        <v>0</v>
      </c>
      <c r="G35" s="51">
        <v>396.62</v>
      </c>
      <c r="H35" s="51">
        <v>0</v>
      </c>
      <c r="I35" s="51">
        <v>0</v>
      </c>
      <c r="J35" s="52">
        <v>0</v>
      </c>
    </row>
    <row r="36" spans="1:10" x14ac:dyDescent="0.25">
      <c r="A36" s="145" t="s">
        <v>60</v>
      </c>
      <c r="B36" s="151"/>
      <c r="C36" s="151"/>
      <c r="D36" s="151"/>
      <c r="E36" s="152"/>
      <c r="F36" s="51">
        <v>0</v>
      </c>
      <c r="G36" s="51">
        <v>0</v>
      </c>
      <c r="H36" s="51">
        <v>0</v>
      </c>
      <c r="I36" s="51">
        <v>0</v>
      </c>
      <c r="J36" s="52">
        <v>0</v>
      </c>
    </row>
    <row r="37" spans="1:10" ht="15" customHeight="1" x14ac:dyDescent="0.25">
      <c r="A37" s="142" t="s">
        <v>57</v>
      </c>
      <c r="B37" s="136"/>
      <c r="C37" s="136"/>
      <c r="D37" s="136"/>
      <c r="E37" s="136"/>
      <c r="F37" s="55">
        <f>+F28</f>
        <v>0</v>
      </c>
      <c r="G37" s="55">
        <f t="shared" ref="G37:J37" si="7">G34-G35+G36</f>
        <v>0</v>
      </c>
      <c r="H37" s="55">
        <f t="shared" si="7"/>
        <v>0</v>
      </c>
      <c r="I37" s="55">
        <f t="shared" si="7"/>
        <v>0</v>
      </c>
      <c r="J37" s="56">
        <f t="shared" si="7"/>
        <v>0</v>
      </c>
    </row>
    <row r="38" spans="1:10" ht="17.25" customHeight="1" x14ac:dyDescent="0.25"/>
    <row r="39" spans="1:10" x14ac:dyDescent="0.25">
      <c r="A39" s="143" t="s">
        <v>31</v>
      </c>
      <c r="B39" s="144"/>
      <c r="C39" s="144"/>
      <c r="D39" s="144"/>
      <c r="E39" s="144"/>
      <c r="F39" s="144"/>
      <c r="G39" s="144"/>
      <c r="H39" s="144"/>
      <c r="I39" s="144"/>
      <c r="J39" s="144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workbookViewId="0">
      <selection activeCell="F9" sqref="F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3.85546875" customWidth="1"/>
    <col min="4" max="4" width="20.42578125" customWidth="1"/>
    <col min="5" max="5" width="20.5703125" customWidth="1"/>
    <col min="6" max="6" width="18" customWidth="1"/>
    <col min="7" max="7" width="18.28515625" customWidth="1"/>
    <col min="8" max="8" width="17.140625" customWidth="1"/>
  </cols>
  <sheetData>
    <row r="1" spans="1:10" ht="42" customHeight="1" x14ac:dyDescent="0.25">
      <c r="A1" s="132" t="s">
        <v>163</v>
      </c>
      <c r="B1" s="154"/>
      <c r="C1" s="154"/>
      <c r="D1" s="154"/>
      <c r="E1" s="154"/>
      <c r="F1" s="154"/>
      <c r="G1" s="154"/>
      <c r="H1" s="154"/>
      <c r="I1" s="77"/>
      <c r="J1" s="77"/>
    </row>
    <row r="2" spans="1:10" ht="18" customHeight="1" x14ac:dyDescent="0.25">
      <c r="A2" s="4"/>
      <c r="B2" s="4"/>
      <c r="C2" s="4"/>
      <c r="D2" s="74"/>
      <c r="E2" s="74"/>
      <c r="F2" s="74"/>
      <c r="G2" s="74"/>
      <c r="H2" s="74"/>
    </row>
    <row r="3" spans="1:10" ht="15.75" customHeight="1" x14ac:dyDescent="0.25">
      <c r="A3" s="132" t="s">
        <v>18</v>
      </c>
      <c r="B3" s="132"/>
      <c r="C3" s="132"/>
      <c r="D3" s="132"/>
      <c r="E3" s="132"/>
      <c r="F3" s="132"/>
      <c r="G3" s="132"/>
      <c r="H3" s="132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132" t="s">
        <v>38</v>
      </c>
      <c r="B7" s="132"/>
      <c r="C7" s="132"/>
      <c r="D7" s="132"/>
      <c r="E7" s="132"/>
      <c r="F7" s="132"/>
      <c r="G7" s="132"/>
      <c r="H7" s="132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5.5" x14ac:dyDescent="0.25">
      <c r="A9" s="17" t="s">
        <v>5</v>
      </c>
      <c r="B9" s="16" t="s">
        <v>6</v>
      </c>
      <c r="C9" s="16" t="s">
        <v>3</v>
      </c>
      <c r="D9" s="16" t="s">
        <v>108</v>
      </c>
      <c r="E9" s="17" t="s">
        <v>107</v>
      </c>
      <c r="F9" s="17" t="s">
        <v>109</v>
      </c>
      <c r="G9" s="17" t="s">
        <v>110</v>
      </c>
      <c r="H9" s="17" t="s">
        <v>111</v>
      </c>
    </row>
    <row r="10" spans="1:10" s="58" customFormat="1" x14ac:dyDescent="0.25">
      <c r="A10" s="31"/>
      <c r="B10" s="32"/>
      <c r="C10" s="30" t="s">
        <v>0</v>
      </c>
      <c r="D10" s="67">
        <f t="shared" ref="D10:E10" si="0">+D11</f>
        <v>465061.06</v>
      </c>
      <c r="E10" s="67">
        <f t="shared" si="0"/>
        <v>591930</v>
      </c>
      <c r="F10" s="67">
        <f>+F11</f>
        <v>831391</v>
      </c>
      <c r="G10" s="67">
        <f t="shared" ref="G10:H10" si="1">+G11</f>
        <v>859753.5</v>
      </c>
      <c r="H10" s="67">
        <f t="shared" si="1"/>
        <v>898766</v>
      </c>
    </row>
    <row r="11" spans="1:10" s="58" customFormat="1" ht="15.75" customHeight="1" x14ac:dyDescent="0.25">
      <c r="A11" s="8">
        <v>6</v>
      </c>
      <c r="B11" s="8"/>
      <c r="C11" s="8" t="s">
        <v>7</v>
      </c>
      <c r="D11" s="61">
        <f t="shared" ref="D11:E11" si="2">SUM(D12:D15)</f>
        <v>465061.06</v>
      </c>
      <c r="E11" s="61">
        <f t="shared" si="2"/>
        <v>591930</v>
      </c>
      <c r="F11" s="61">
        <f>SUM(F12:F15)</f>
        <v>831391</v>
      </c>
      <c r="G11" s="61">
        <f t="shared" ref="G11:H11" si="3">SUM(G12:G15)</f>
        <v>859753.5</v>
      </c>
      <c r="H11" s="61">
        <f t="shared" si="3"/>
        <v>898766</v>
      </c>
    </row>
    <row r="12" spans="1:10" ht="25.5" x14ac:dyDescent="0.25">
      <c r="A12" s="8"/>
      <c r="B12" s="13">
        <v>63</v>
      </c>
      <c r="C12" s="13" t="s">
        <v>26</v>
      </c>
      <c r="D12" s="64">
        <v>8051.71</v>
      </c>
      <c r="E12" s="65">
        <v>7184</v>
      </c>
      <c r="F12" s="65">
        <v>13897</v>
      </c>
      <c r="G12" s="65">
        <v>13897</v>
      </c>
      <c r="H12" s="65">
        <v>13897</v>
      </c>
    </row>
    <row r="13" spans="1:10" s="57" customFormat="1" ht="38.25" x14ac:dyDescent="0.25">
      <c r="A13" s="9"/>
      <c r="B13" s="9">
        <v>65</v>
      </c>
      <c r="C13" s="13" t="s">
        <v>77</v>
      </c>
      <c r="D13" s="64">
        <v>76257.14</v>
      </c>
      <c r="E13" s="65">
        <v>100257</v>
      </c>
      <c r="F13" s="65">
        <v>107000</v>
      </c>
      <c r="G13" s="65">
        <v>111000</v>
      </c>
      <c r="H13" s="65">
        <v>116000</v>
      </c>
    </row>
    <row r="14" spans="1:10" s="57" customFormat="1" ht="25.5" x14ac:dyDescent="0.25">
      <c r="A14" s="9"/>
      <c r="B14" s="9">
        <v>66</v>
      </c>
      <c r="C14" s="13" t="s">
        <v>78</v>
      </c>
      <c r="D14" s="64">
        <v>7316.83</v>
      </c>
      <c r="E14" s="65">
        <v>30550</v>
      </c>
      <c r="F14" s="65">
        <v>35300</v>
      </c>
      <c r="G14" s="65">
        <v>35300</v>
      </c>
      <c r="H14" s="65">
        <v>35300</v>
      </c>
    </row>
    <row r="15" spans="1:10" ht="25.5" x14ac:dyDescent="0.25">
      <c r="A15" s="9"/>
      <c r="B15" s="9">
        <v>67</v>
      </c>
      <c r="C15" s="13" t="s">
        <v>27</v>
      </c>
      <c r="D15" s="64">
        <v>373435.38</v>
      </c>
      <c r="E15" s="65">
        <v>453939</v>
      </c>
      <c r="F15" s="65">
        <v>675194</v>
      </c>
      <c r="G15" s="65">
        <v>699556.5</v>
      </c>
      <c r="H15" s="65">
        <v>733569</v>
      </c>
    </row>
    <row r="18" spans="1:14" ht="15.75" x14ac:dyDescent="0.25">
      <c r="A18" s="132" t="s">
        <v>39</v>
      </c>
      <c r="B18" s="153"/>
      <c r="C18" s="153"/>
      <c r="D18" s="153"/>
      <c r="E18" s="153"/>
      <c r="F18" s="153"/>
      <c r="G18" s="153"/>
      <c r="H18" s="153"/>
    </row>
    <row r="19" spans="1:14" ht="18" x14ac:dyDescent="0.25">
      <c r="A19" s="4"/>
      <c r="B19" s="4"/>
      <c r="C19" s="4"/>
      <c r="D19" s="4"/>
      <c r="E19" s="4"/>
      <c r="F19" s="4"/>
      <c r="G19" s="5"/>
      <c r="H19" s="5"/>
    </row>
    <row r="20" spans="1:14" ht="25.5" x14ac:dyDescent="0.25">
      <c r="A20" s="17" t="s">
        <v>5</v>
      </c>
      <c r="B20" s="16" t="s">
        <v>6</v>
      </c>
      <c r="C20" s="16" t="s">
        <v>8</v>
      </c>
      <c r="D20" s="16" t="s">
        <v>108</v>
      </c>
      <c r="E20" s="17" t="s">
        <v>107</v>
      </c>
      <c r="F20" s="17" t="s">
        <v>109</v>
      </c>
      <c r="G20" s="17" t="s">
        <v>110</v>
      </c>
      <c r="H20" s="17" t="s">
        <v>111</v>
      </c>
      <c r="L20" s="72"/>
      <c r="M20" s="72"/>
      <c r="N20" s="72"/>
    </row>
    <row r="21" spans="1:14" s="58" customFormat="1" x14ac:dyDescent="0.25">
      <c r="A21" s="31"/>
      <c r="B21" s="32"/>
      <c r="C21" s="30" t="s">
        <v>1</v>
      </c>
      <c r="D21" s="67">
        <f t="shared" ref="D21:E21" si="4">+D22+D28</f>
        <v>464168.68</v>
      </c>
      <c r="E21" s="67">
        <f t="shared" si="4"/>
        <v>591930</v>
      </c>
      <c r="F21" s="67">
        <f>+F22+F28</f>
        <v>831391</v>
      </c>
      <c r="G21" s="67">
        <f t="shared" ref="G21:H21" si="5">+G22+G28</f>
        <v>859753.5</v>
      </c>
      <c r="H21" s="67">
        <f t="shared" si="5"/>
        <v>898766</v>
      </c>
    </row>
    <row r="22" spans="1:14" s="58" customFormat="1" ht="15.75" customHeight="1" x14ac:dyDescent="0.25">
      <c r="A22" s="8">
        <v>3</v>
      </c>
      <c r="B22" s="8"/>
      <c r="C22" s="8" t="s">
        <v>9</v>
      </c>
      <c r="D22" s="61">
        <f t="shared" ref="D22:E22" si="6">+D23+D24+D25+D27</f>
        <v>463191.49</v>
      </c>
      <c r="E22" s="61">
        <f t="shared" si="6"/>
        <v>579930</v>
      </c>
      <c r="F22" s="61">
        <f>+F23+F24+F25+F27</f>
        <v>829391</v>
      </c>
      <c r="G22" s="61">
        <f t="shared" ref="G22:H22" si="7">+G23+G24+G25+G27</f>
        <v>857753.5</v>
      </c>
      <c r="H22" s="61">
        <f t="shared" si="7"/>
        <v>896766</v>
      </c>
    </row>
    <row r="23" spans="1:14" ht="15.75" customHeight="1" x14ac:dyDescent="0.25">
      <c r="A23" s="8"/>
      <c r="B23" s="13">
        <v>31</v>
      </c>
      <c r="C23" s="13" t="s">
        <v>10</v>
      </c>
      <c r="D23" s="64">
        <v>333680.45</v>
      </c>
      <c r="E23" s="65">
        <v>377267.5</v>
      </c>
      <c r="F23" s="65">
        <f>612166</f>
        <v>612166</v>
      </c>
      <c r="G23" s="65">
        <f>641128.5</f>
        <v>641128.5</v>
      </c>
      <c r="H23" s="65">
        <v>667641</v>
      </c>
    </row>
    <row r="24" spans="1:14" x14ac:dyDescent="0.25">
      <c r="A24" s="9"/>
      <c r="B24" s="9">
        <v>32</v>
      </c>
      <c r="C24" s="13" t="s">
        <v>21</v>
      </c>
      <c r="D24" s="64">
        <v>123964.67</v>
      </c>
      <c r="E24" s="65">
        <v>195804.5</v>
      </c>
      <c r="F24" s="65">
        <f>201323+8000</f>
        <v>209323</v>
      </c>
      <c r="G24" s="65">
        <f>196373+12000</f>
        <v>208373</v>
      </c>
      <c r="H24" s="65">
        <f>203873+17000</f>
        <v>220873</v>
      </c>
    </row>
    <row r="25" spans="1:14" x14ac:dyDescent="0.25">
      <c r="A25" s="9"/>
      <c r="B25" s="9">
        <v>34</v>
      </c>
      <c r="C25" s="13" t="s">
        <v>79</v>
      </c>
      <c r="D25" s="64">
        <v>546.37</v>
      </c>
      <c r="E25" s="65">
        <v>458</v>
      </c>
      <c r="F25" s="65">
        <v>902</v>
      </c>
      <c r="G25" s="65">
        <v>902</v>
      </c>
      <c r="H25" s="65">
        <v>902</v>
      </c>
    </row>
    <row r="26" spans="1:14" ht="25.5" x14ac:dyDescent="0.25">
      <c r="A26" s="9"/>
      <c r="B26" s="9">
        <v>36</v>
      </c>
      <c r="C26" s="13" t="s">
        <v>112</v>
      </c>
      <c r="D26" s="64">
        <v>674.73</v>
      </c>
      <c r="E26" s="65">
        <v>0</v>
      </c>
      <c r="F26" s="65">
        <v>0</v>
      </c>
      <c r="G26" s="65">
        <v>0</v>
      </c>
      <c r="H26" s="65">
        <v>0</v>
      </c>
    </row>
    <row r="27" spans="1:14" ht="25.5" x14ac:dyDescent="0.25">
      <c r="A27" s="9"/>
      <c r="B27" s="9">
        <v>37</v>
      </c>
      <c r="C27" s="13" t="s">
        <v>80</v>
      </c>
      <c r="D27" s="64">
        <v>5000</v>
      </c>
      <c r="E27" s="65">
        <v>6400</v>
      </c>
      <c r="F27" s="65">
        <v>7000</v>
      </c>
      <c r="G27" s="65">
        <v>7350</v>
      </c>
      <c r="H27" s="65">
        <v>7350</v>
      </c>
    </row>
    <row r="28" spans="1:14" s="58" customFormat="1" ht="25.5" x14ac:dyDescent="0.25">
      <c r="A28" s="11">
        <v>4</v>
      </c>
      <c r="B28" s="12"/>
      <c r="C28" s="22" t="s">
        <v>11</v>
      </c>
      <c r="D28" s="61">
        <f t="shared" ref="D28:E28" si="8">+D29</f>
        <v>977.19</v>
      </c>
      <c r="E28" s="61">
        <f t="shared" si="8"/>
        <v>12000</v>
      </c>
      <c r="F28" s="61">
        <f>+F29</f>
        <v>2000</v>
      </c>
      <c r="G28" s="61">
        <f t="shared" ref="G28:H28" si="9">+G29</f>
        <v>2000</v>
      </c>
      <c r="H28" s="61">
        <f t="shared" si="9"/>
        <v>2000</v>
      </c>
    </row>
    <row r="29" spans="1:14" ht="25.5" x14ac:dyDescent="0.25">
      <c r="A29" s="13"/>
      <c r="B29" s="13">
        <v>41</v>
      </c>
      <c r="C29" s="23" t="s">
        <v>12</v>
      </c>
      <c r="D29" s="64">
        <v>977.19</v>
      </c>
      <c r="E29" s="65">
        <v>12000</v>
      </c>
      <c r="F29" s="65">
        <v>2000</v>
      </c>
      <c r="G29" s="65">
        <v>2000</v>
      </c>
      <c r="H29" s="73">
        <v>2000</v>
      </c>
    </row>
  </sheetData>
  <mergeCells count="5">
    <mergeCell ref="A18:H18"/>
    <mergeCell ref="A1:H1"/>
    <mergeCell ref="A3:H3"/>
    <mergeCell ref="A5:H5"/>
    <mergeCell ref="A7:H7"/>
  </mergeCells>
  <pageMargins left="0.7" right="0.7" top="0.75" bottom="0.75" header="0.3" footer="0.3"/>
  <pageSetup paperSize="9" scale="8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opLeftCell="A4" workbookViewId="0">
      <selection activeCell="F34" sqref="F34"/>
    </sheetView>
  </sheetViews>
  <sheetFormatPr defaultRowHeight="15" x14ac:dyDescent="0.25"/>
  <cols>
    <col min="1" max="1" width="43" customWidth="1"/>
    <col min="2" max="2" width="20.28515625" customWidth="1"/>
    <col min="3" max="3" width="19" customWidth="1"/>
    <col min="4" max="4" width="20.140625" customWidth="1"/>
    <col min="5" max="5" width="18.28515625" customWidth="1"/>
    <col min="6" max="6" width="16" customWidth="1"/>
  </cols>
  <sheetData>
    <row r="1" spans="1:10" ht="42" customHeight="1" x14ac:dyDescent="0.25">
      <c r="A1" s="132" t="s">
        <v>106</v>
      </c>
      <c r="B1" s="154"/>
      <c r="C1" s="154"/>
      <c r="D1" s="154"/>
      <c r="E1" s="154"/>
      <c r="F1" s="154"/>
      <c r="G1" s="78"/>
      <c r="H1" s="78"/>
      <c r="I1" s="77"/>
      <c r="J1" s="77"/>
    </row>
    <row r="2" spans="1:10" ht="18" customHeight="1" x14ac:dyDescent="0.25">
      <c r="A2" s="21"/>
      <c r="B2" s="21"/>
      <c r="C2" s="21"/>
      <c r="D2" s="21"/>
      <c r="E2" s="21"/>
      <c r="F2" s="21"/>
    </row>
    <row r="3" spans="1:10" ht="15.75" customHeight="1" x14ac:dyDescent="0.25">
      <c r="A3" s="132" t="s">
        <v>18</v>
      </c>
      <c r="B3" s="132"/>
      <c r="C3" s="132"/>
      <c r="D3" s="132"/>
      <c r="E3" s="132"/>
      <c r="F3" s="132"/>
    </row>
    <row r="4" spans="1:10" ht="9" customHeight="1" x14ac:dyDescent="0.25">
      <c r="B4" s="21"/>
      <c r="C4" s="21"/>
      <c r="D4" s="21"/>
      <c r="E4" s="5"/>
      <c r="F4" s="5"/>
    </row>
    <row r="5" spans="1:10" ht="18" customHeight="1" x14ac:dyDescent="0.25">
      <c r="A5" s="132" t="s">
        <v>4</v>
      </c>
      <c r="B5" s="132"/>
      <c r="C5" s="132"/>
      <c r="D5" s="132"/>
      <c r="E5" s="132"/>
      <c r="F5" s="132"/>
    </row>
    <row r="6" spans="1:10" ht="9" customHeight="1" x14ac:dyDescent="0.25">
      <c r="A6" s="21"/>
      <c r="B6" s="21"/>
      <c r="C6" s="21"/>
      <c r="D6" s="21"/>
      <c r="E6" s="5"/>
      <c r="F6" s="5"/>
    </row>
    <row r="7" spans="1:10" ht="15" customHeight="1" x14ac:dyDescent="0.25">
      <c r="A7" s="132" t="s">
        <v>40</v>
      </c>
      <c r="B7" s="132"/>
      <c r="C7" s="132"/>
      <c r="D7" s="132"/>
      <c r="E7" s="132"/>
      <c r="F7" s="132"/>
    </row>
    <row r="8" spans="1:10" ht="9.75" customHeight="1" x14ac:dyDescent="0.25">
      <c r="A8" s="21"/>
      <c r="B8" s="21"/>
      <c r="C8" s="21"/>
      <c r="D8" s="21"/>
      <c r="E8" s="5"/>
      <c r="F8" s="5"/>
    </row>
    <row r="9" spans="1:10" ht="25.5" x14ac:dyDescent="0.25">
      <c r="A9" s="17" t="s">
        <v>42</v>
      </c>
      <c r="B9" s="16" t="s">
        <v>108</v>
      </c>
      <c r="C9" s="17" t="s">
        <v>107</v>
      </c>
      <c r="D9" s="17" t="s">
        <v>109</v>
      </c>
      <c r="E9" s="17" t="s">
        <v>110</v>
      </c>
      <c r="F9" s="17" t="s">
        <v>111</v>
      </c>
    </row>
    <row r="10" spans="1:10" x14ac:dyDescent="0.25">
      <c r="A10" s="33" t="s">
        <v>0</v>
      </c>
      <c r="B10" s="71">
        <f>+B11+B13+B15+B17</f>
        <v>465061.06000000006</v>
      </c>
      <c r="C10" s="71">
        <f>+C11+C13+C15+C17+C21</f>
        <v>591930</v>
      </c>
      <c r="D10" s="71">
        <f>+D11+D13+D15+D17+D21</f>
        <v>831391</v>
      </c>
      <c r="E10" s="71">
        <f t="shared" ref="E10:F10" si="0">+E11+E13+E15+E17+E21</f>
        <v>859753.5</v>
      </c>
      <c r="F10" s="71">
        <f t="shared" si="0"/>
        <v>898766</v>
      </c>
    </row>
    <row r="11" spans="1:10" x14ac:dyDescent="0.25">
      <c r="A11" s="22" t="s">
        <v>43</v>
      </c>
      <c r="B11" s="71">
        <f t="shared" ref="B11:C11" si="1">+B12</f>
        <v>373435.38</v>
      </c>
      <c r="C11" s="71">
        <f t="shared" si="1"/>
        <v>453939</v>
      </c>
      <c r="D11" s="71">
        <f>+D12</f>
        <v>675194</v>
      </c>
      <c r="E11" s="71">
        <f t="shared" ref="E11:F11" si="2">+E12</f>
        <v>699556.5</v>
      </c>
      <c r="F11" s="71">
        <f t="shared" si="2"/>
        <v>733569</v>
      </c>
    </row>
    <row r="12" spans="1:10" x14ac:dyDescent="0.25">
      <c r="A12" s="10" t="s">
        <v>44</v>
      </c>
      <c r="B12" s="68">
        <v>373435.38</v>
      </c>
      <c r="C12" s="69">
        <v>453939</v>
      </c>
      <c r="D12" s="69">
        <v>675194</v>
      </c>
      <c r="E12" s="69">
        <v>699556.5</v>
      </c>
      <c r="F12" s="69">
        <v>733569</v>
      </c>
    </row>
    <row r="13" spans="1:10" x14ac:dyDescent="0.25">
      <c r="A13" s="22" t="s">
        <v>45</v>
      </c>
      <c r="B13" s="70">
        <f>+B14</f>
        <v>7316.83</v>
      </c>
      <c r="C13" s="70">
        <f>+C14</f>
        <v>30400</v>
      </c>
      <c r="D13" s="71">
        <f>+D14</f>
        <v>35000</v>
      </c>
      <c r="E13" s="71">
        <f>+E14</f>
        <v>35000</v>
      </c>
      <c r="F13" s="71">
        <f>+F14</f>
        <v>35000</v>
      </c>
    </row>
    <row r="14" spans="1:10" x14ac:dyDescent="0.25">
      <c r="A14" s="10" t="s">
        <v>66</v>
      </c>
      <c r="B14" s="68">
        <v>7316.83</v>
      </c>
      <c r="C14" s="69">
        <v>30400</v>
      </c>
      <c r="D14" s="69">
        <v>35000</v>
      </c>
      <c r="E14" s="69">
        <v>35000</v>
      </c>
      <c r="F14" s="69">
        <v>35000</v>
      </c>
    </row>
    <row r="15" spans="1:10" ht="21.75" customHeight="1" x14ac:dyDescent="0.25">
      <c r="A15" s="22" t="s">
        <v>67</v>
      </c>
      <c r="B15" s="70">
        <f>+B16</f>
        <v>76257.14</v>
      </c>
      <c r="C15" s="70">
        <f>+C16</f>
        <v>100257</v>
      </c>
      <c r="D15" s="71">
        <f>+D16</f>
        <v>107000</v>
      </c>
      <c r="E15" s="71">
        <f>+E16</f>
        <v>111000</v>
      </c>
      <c r="F15" s="71">
        <f>+F16</f>
        <v>116000</v>
      </c>
    </row>
    <row r="16" spans="1:10" x14ac:dyDescent="0.25">
      <c r="A16" s="10" t="s">
        <v>68</v>
      </c>
      <c r="B16" s="69">
        <v>76257.14</v>
      </c>
      <c r="C16" s="69">
        <v>100257</v>
      </c>
      <c r="D16" s="69">
        <v>107000</v>
      </c>
      <c r="E16" s="69">
        <v>111000</v>
      </c>
      <c r="F16" s="69">
        <v>116000</v>
      </c>
    </row>
    <row r="17" spans="1:6" x14ac:dyDescent="0.25">
      <c r="A17" s="22" t="s">
        <v>69</v>
      </c>
      <c r="B17" s="70">
        <f>SUM(B18:B20)</f>
        <v>8051.71</v>
      </c>
      <c r="C17" s="70">
        <f>+C18+C20</f>
        <v>7184</v>
      </c>
      <c r="D17" s="71">
        <f>+D18+D20</f>
        <v>13897</v>
      </c>
      <c r="E17" s="71">
        <f>+E18+E20</f>
        <v>13897</v>
      </c>
      <c r="F17" s="71">
        <f>+F18+F20</f>
        <v>13897</v>
      </c>
    </row>
    <row r="18" spans="1:6" x14ac:dyDescent="0.25">
      <c r="A18" s="10" t="s">
        <v>71</v>
      </c>
      <c r="B18" s="68">
        <v>518.4</v>
      </c>
      <c r="C18" s="69">
        <v>520</v>
      </c>
      <c r="D18" s="69">
        <v>1977</v>
      </c>
      <c r="E18" s="69">
        <v>1977</v>
      </c>
      <c r="F18" s="69">
        <v>1977</v>
      </c>
    </row>
    <row r="19" spans="1:6" x14ac:dyDescent="0.25">
      <c r="A19" s="10" t="s">
        <v>113</v>
      </c>
      <c r="B19" s="68">
        <v>674.73</v>
      </c>
      <c r="C19" s="69">
        <v>0</v>
      </c>
      <c r="D19" s="69">
        <v>0</v>
      </c>
      <c r="E19" s="69">
        <v>0</v>
      </c>
      <c r="F19" s="69">
        <v>0</v>
      </c>
    </row>
    <row r="20" spans="1:6" ht="18" customHeight="1" x14ac:dyDescent="0.25">
      <c r="A20" s="15" t="s">
        <v>70</v>
      </c>
      <c r="B20" s="64">
        <v>6858.58</v>
      </c>
      <c r="C20" s="65">
        <v>6664</v>
      </c>
      <c r="D20" s="65">
        <v>11920</v>
      </c>
      <c r="E20" s="65">
        <v>11920</v>
      </c>
      <c r="F20" s="65">
        <v>11920</v>
      </c>
    </row>
    <row r="21" spans="1:6" x14ac:dyDescent="0.25">
      <c r="A21" s="22" t="s">
        <v>72</v>
      </c>
      <c r="B21" s="70">
        <f>+B22</f>
        <v>0</v>
      </c>
      <c r="C21" s="70">
        <f>+C22</f>
        <v>150</v>
      </c>
      <c r="D21" s="71">
        <f>+D22</f>
        <v>300</v>
      </c>
      <c r="E21" s="71">
        <f>+E22</f>
        <v>300</v>
      </c>
      <c r="F21" s="71">
        <f>+F22</f>
        <v>300</v>
      </c>
    </row>
    <row r="22" spans="1:6" x14ac:dyDescent="0.25">
      <c r="A22" s="10" t="s">
        <v>73</v>
      </c>
      <c r="B22" s="68">
        <v>0</v>
      </c>
      <c r="C22" s="69">
        <v>150</v>
      </c>
      <c r="D22" s="69">
        <v>300</v>
      </c>
      <c r="E22" s="69">
        <v>300</v>
      </c>
      <c r="F22" s="69">
        <v>300</v>
      </c>
    </row>
    <row r="24" spans="1:6" ht="15.75" customHeight="1" x14ac:dyDescent="0.25">
      <c r="A24" s="132" t="s">
        <v>41</v>
      </c>
      <c r="B24" s="132"/>
      <c r="C24" s="132"/>
      <c r="D24" s="132"/>
      <c r="E24" s="132"/>
      <c r="F24" s="132"/>
    </row>
    <row r="25" spans="1:6" ht="18" x14ac:dyDescent="0.25">
      <c r="A25" s="21"/>
      <c r="B25" s="21"/>
      <c r="C25" s="21"/>
      <c r="D25" s="21"/>
      <c r="E25" s="5"/>
      <c r="F25" s="5"/>
    </row>
    <row r="26" spans="1:6" ht="25.5" x14ac:dyDescent="0.25">
      <c r="A26" s="17" t="s">
        <v>42</v>
      </c>
      <c r="B26" s="16" t="s">
        <v>108</v>
      </c>
      <c r="C26" s="17" t="s">
        <v>107</v>
      </c>
      <c r="D26" s="17" t="s">
        <v>109</v>
      </c>
      <c r="E26" s="17" t="s">
        <v>110</v>
      </c>
      <c r="F26" s="17" t="s">
        <v>111</v>
      </c>
    </row>
    <row r="27" spans="1:6" x14ac:dyDescent="0.25">
      <c r="A27" s="33" t="s">
        <v>1</v>
      </c>
      <c r="B27" s="71">
        <f>+B28+B30+B32+B34+B38+B40</f>
        <v>464843.41000000003</v>
      </c>
      <c r="C27" s="71">
        <f>+C28+C30+C32+C34+C38+C40</f>
        <v>591930</v>
      </c>
      <c r="D27" s="71">
        <f>+D28+D30+D32+D34+D38</f>
        <v>831391</v>
      </c>
      <c r="E27" s="71">
        <f t="shared" ref="E27:F27" si="3">+E28+E30+E32+E34+E38</f>
        <v>859753.5</v>
      </c>
      <c r="F27" s="71">
        <f t="shared" si="3"/>
        <v>898766</v>
      </c>
    </row>
    <row r="28" spans="1:6" x14ac:dyDescent="0.25">
      <c r="A28" s="22" t="s">
        <v>43</v>
      </c>
      <c r="B28" s="71">
        <f t="shared" ref="B28:C28" si="4">+B29</f>
        <v>373435.38</v>
      </c>
      <c r="C28" s="71">
        <f t="shared" si="4"/>
        <v>453939</v>
      </c>
      <c r="D28" s="71">
        <f>+D29</f>
        <v>675194</v>
      </c>
      <c r="E28" s="71">
        <f t="shared" ref="E28" si="5">+E29</f>
        <v>699556.5</v>
      </c>
      <c r="F28" s="71">
        <f t="shared" ref="F28" si="6">+F29</f>
        <v>733569</v>
      </c>
    </row>
    <row r="29" spans="1:6" x14ac:dyDescent="0.25">
      <c r="A29" s="10" t="s">
        <v>44</v>
      </c>
      <c r="B29" s="68">
        <v>373435.38</v>
      </c>
      <c r="C29" s="69">
        <v>453939</v>
      </c>
      <c r="D29" s="69">
        <v>675194</v>
      </c>
      <c r="E29" s="69">
        <v>699556.5</v>
      </c>
      <c r="F29" s="69">
        <v>733569</v>
      </c>
    </row>
    <row r="30" spans="1:6" x14ac:dyDescent="0.25">
      <c r="A30" s="22" t="s">
        <v>45</v>
      </c>
      <c r="B30" s="70">
        <f>+B31</f>
        <v>7316.83</v>
      </c>
      <c r="C30" s="70">
        <f>+C31</f>
        <v>30400</v>
      </c>
      <c r="D30" s="71">
        <f>+D31</f>
        <v>35000</v>
      </c>
      <c r="E30" s="71">
        <f>+E31</f>
        <v>35000</v>
      </c>
      <c r="F30" s="71">
        <f>+F31</f>
        <v>35000</v>
      </c>
    </row>
    <row r="31" spans="1:6" x14ac:dyDescent="0.25">
      <c r="A31" s="10" t="s">
        <v>66</v>
      </c>
      <c r="B31" s="68">
        <v>7316.83</v>
      </c>
      <c r="C31" s="69">
        <v>30400</v>
      </c>
      <c r="D31" s="69">
        <v>35000</v>
      </c>
      <c r="E31" s="69">
        <v>35000</v>
      </c>
      <c r="F31" s="69">
        <v>35000</v>
      </c>
    </row>
    <row r="32" spans="1:6" x14ac:dyDescent="0.25">
      <c r="A32" s="22" t="s">
        <v>67</v>
      </c>
      <c r="B32" s="70">
        <f>+B33</f>
        <v>75860.52</v>
      </c>
      <c r="C32" s="70">
        <f>+C33</f>
        <v>100257</v>
      </c>
      <c r="D32" s="71">
        <f>+D33</f>
        <v>107000</v>
      </c>
      <c r="E32" s="71">
        <f>+E33</f>
        <v>111000</v>
      </c>
      <c r="F32" s="71">
        <f>+F33</f>
        <v>116000</v>
      </c>
    </row>
    <row r="33" spans="1:6" x14ac:dyDescent="0.25">
      <c r="A33" s="10" t="s">
        <v>68</v>
      </c>
      <c r="B33" s="69">
        <v>75860.52</v>
      </c>
      <c r="C33" s="69">
        <v>100257</v>
      </c>
      <c r="D33" s="69">
        <v>107000</v>
      </c>
      <c r="E33" s="69">
        <v>111000</v>
      </c>
      <c r="F33" s="69">
        <v>116000</v>
      </c>
    </row>
    <row r="34" spans="1:6" x14ac:dyDescent="0.25">
      <c r="A34" s="22" t="s">
        <v>69</v>
      </c>
      <c r="B34" s="70">
        <f>SUM(B35:B37)</f>
        <v>8051.71</v>
      </c>
      <c r="C34" s="71">
        <f>+C35+C36+C37</f>
        <v>7184</v>
      </c>
      <c r="D34" s="71">
        <f>SUM(D35:D37)</f>
        <v>13897</v>
      </c>
      <c r="E34" s="71">
        <f t="shared" ref="E34:F34" si="7">SUM(E35:E37)</f>
        <v>13897</v>
      </c>
      <c r="F34" s="71">
        <f t="shared" si="7"/>
        <v>13897</v>
      </c>
    </row>
    <row r="35" spans="1:6" x14ac:dyDescent="0.25">
      <c r="A35" s="10" t="s">
        <v>71</v>
      </c>
      <c r="B35" s="68">
        <v>518.4</v>
      </c>
      <c r="C35" s="69">
        <v>520</v>
      </c>
      <c r="D35" s="69">
        <v>1977</v>
      </c>
      <c r="E35" s="69">
        <v>1977</v>
      </c>
      <c r="F35" s="69">
        <v>1977</v>
      </c>
    </row>
    <row r="36" spans="1:6" x14ac:dyDescent="0.25">
      <c r="A36" s="15" t="s">
        <v>74</v>
      </c>
      <c r="B36" s="64">
        <v>674.73</v>
      </c>
      <c r="C36" s="65">
        <v>0</v>
      </c>
      <c r="D36" s="65">
        <v>0</v>
      </c>
      <c r="E36" s="65">
        <v>0</v>
      </c>
      <c r="F36" s="65">
        <v>0</v>
      </c>
    </row>
    <row r="37" spans="1:6" ht="16.5" customHeight="1" x14ac:dyDescent="0.25">
      <c r="A37" s="15" t="s">
        <v>70</v>
      </c>
      <c r="B37" s="64">
        <v>6858.58</v>
      </c>
      <c r="C37" s="65">
        <v>6664</v>
      </c>
      <c r="D37" s="65">
        <v>11920</v>
      </c>
      <c r="E37" s="65">
        <v>11920</v>
      </c>
      <c r="F37" s="65">
        <v>11920</v>
      </c>
    </row>
    <row r="38" spans="1:6" x14ac:dyDescent="0.25">
      <c r="A38" s="22" t="s">
        <v>72</v>
      </c>
      <c r="B38" s="70">
        <f>+B39</f>
        <v>0</v>
      </c>
      <c r="C38" s="70">
        <f>+C39</f>
        <v>150</v>
      </c>
      <c r="D38" s="71">
        <f>+D39</f>
        <v>300</v>
      </c>
      <c r="E38" s="71">
        <f>+E39</f>
        <v>300</v>
      </c>
      <c r="F38" s="71">
        <f>+F39</f>
        <v>300</v>
      </c>
    </row>
    <row r="39" spans="1:6" x14ac:dyDescent="0.25">
      <c r="A39" s="10" t="s">
        <v>73</v>
      </c>
      <c r="B39" s="68">
        <v>0</v>
      </c>
      <c r="C39" s="69">
        <v>150</v>
      </c>
      <c r="D39" s="69">
        <v>300</v>
      </c>
      <c r="E39" s="69">
        <v>300</v>
      </c>
      <c r="F39" s="69">
        <v>300</v>
      </c>
    </row>
    <row r="40" spans="1:6" x14ac:dyDescent="0.25">
      <c r="A40" s="22" t="s">
        <v>75</v>
      </c>
      <c r="B40" s="70">
        <f>+B41</f>
        <v>178.97</v>
      </c>
      <c r="C40" s="71">
        <f>+C41</f>
        <v>0</v>
      </c>
      <c r="D40" s="71">
        <v>0</v>
      </c>
      <c r="E40" s="71">
        <v>0</v>
      </c>
      <c r="F40" s="71">
        <v>0</v>
      </c>
    </row>
    <row r="41" spans="1:6" x14ac:dyDescent="0.25">
      <c r="A41" s="10" t="s">
        <v>76</v>
      </c>
      <c r="B41" s="68">
        <v>178.97</v>
      </c>
      <c r="C41" s="69">
        <v>0</v>
      </c>
      <c r="D41" s="69">
        <v>0</v>
      </c>
      <c r="E41" s="69">
        <v>0</v>
      </c>
      <c r="F41" s="69">
        <v>0</v>
      </c>
    </row>
    <row r="43" spans="1:6" x14ac:dyDescent="0.25">
      <c r="B43" s="72"/>
    </row>
  </sheetData>
  <mergeCells count="5">
    <mergeCell ref="A1:F1"/>
    <mergeCell ref="A3:F3"/>
    <mergeCell ref="A5:F5"/>
    <mergeCell ref="A7:F7"/>
    <mergeCell ref="A24:F24"/>
  </mergeCells>
  <pageMargins left="0.7" right="0.7" top="0.75" bottom="0.75" header="0.3" footer="0.3"/>
  <pageSetup paperSize="9" scale="7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E30" sqref="E30"/>
    </sheetView>
  </sheetViews>
  <sheetFormatPr defaultRowHeight="15" x14ac:dyDescent="0.25"/>
  <cols>
    <col min="1" max="1" width="41.5703125" customWidth="1"/>
    <col min="2" max="2" width="20.5703125" customWidth="1"/>
    <col min="3" max="3" width="21" customWidth="1"/>
    <col min="4" max="4" width="19.85546875" customWidth="1"/>
    <col min="5" max="5" width="20.5703125" customWidth="1"/>
    <col min="6" max="6" width="17.28515625" customWidth="1"/>
  </cols>
  <sheetData>
    <row r="1" spans="1:10" ht="42" customHeight="1" x14ac:dyDescent="0.25">
      <c r="A1" s="132" t="s">
        <v>106</v>
      </c>
      <c r="B1" s="154"/>
      <c r="C1" s="154"/>
      <c r="D1" s="154"/>
      <c r="E1" s="154"/>
      <c r="F1" s="154"/>
      <c r="G1" s="78"/>
      <c r="H1" s="78"/>
      <c r="I1" s="77"/>
      <c r="J1" s="77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32" t="s">
        <v>18</v>
      </c>
      <c r="B3" s="132"/>
      <c r="C3" s="132"/>
      <c r="D3" s="132"/>
      <c r="E3" s="133"/>
      <c r="F3" s="133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32" t="s">
        <v>4</v>
      </c>
      <c r="B5" s="134"/>
      <c r="C5" s="134"/>
      <c r="D5" s="134"/>
      <c r="E5" s="134"/>
      <c r="F5" s="134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32" t="s">
        <v>13</v>
      </c>
      <c r="B7" s="153"/>
      <c r="C7" s="153"/>
      <c r="D7" s="153"/>
      <c r="E7" s="153"/>
      <c r="F7" s="153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7" t="s">
        <v>42</v>
      </c>
      <c r="B9" s="16" t="s">
        <v>108</v>
      </c>
      <c r="C9" s="17" t="s">
        <v>107</v>
      </c>
      <c r="D9" s="17" t="s">
        <v>109</v>
      </c>
      <c r="E9" s="17" t="s">
        <v>110</v>
      </c>
      <c r="F9" s="17" t="s">
        <v>111</v>
      </c>
    </row>
    <row r="10" spans="1:10" s="58" customFormat="1" ht="15.75" customHeight="1" x14ac:dyDescent="0.25">
      <c r="A10" s="8" t="s">
        <v>14</v>
      </c>
      <c r="B10" s="60">
        <f>+B11</f>
        <v>465061.06</v>
      </c>
      <c r="C10" s="61">
        <f>+C11</f>
        <v>591930</v>
      </c>
      <c r="D10" s="61">
        <f t="shared" ref="D10:F10" si="0">+D11</f>
        <v>831391</v>
      </c>
      <c r="E10" s="61">
        <f t="shared" si="0"/>
        <v>859753.5</v>
      </c>
      <c r="F10" s="61">
        <f t="shared" si="0"/>
        <v>898766</v>
      </c>
    </row>
    <row r="11" spans="1:10" s="58" customFormat="1" ht="15.75" customHeight="1" x14ac:dyDescent="0.25">
      <c r="A11" s="8" t="s">
        <v>61</v>
      </c>
      <c r="B11" s="60">
        <f>+B12</f>
        <v>465061.06</v>
      </c>
      <c r="C11" s="61">
        <f t="shared" ref="C11:E11" si="1">+C12+C14</f>
        <v>591930</v>
      </c>
      <c r="D11" s="61">
        <f t="shared" si="1"/>
        <v>831391</v>
      </c>
      <c r="E11" s="61">
        <f t="shared" si="1"/>
        <v>859753.5</v>
      </c>
      <c r="F11" s="61">
        <f>+F12+F14</f>
        <v>898766</v>
      </c>
    </row>
    <row r="12" spans="1:10" s="59" customFormat="1" x14ac:dyDescent="0.25">
      <c r="A12" s="15" t="s">
        <v>62</v>
      </c>
      <c r="B12" s="62">
        <f>+B13</f>
        <v>465061.06</v>
      </c>
      <c r="C12" s="63">
        <f>+C13</f>
        <v>562960</v>
      </c>
      <c r="D12" s="63">
        <f>+D13</f>
        <v>795352</v>
      </c>
      <c r="E12" s="63">
        <f>+E13</f>
        <v>823714.5</v>
      </c>
      <c r="F12" s="63">
        <f>+F13</f>
        <v>862727</v>
      </c>
    </row>
    <row r="13" spans="1:10" x14ac:dyDescent="0.25">
      <c r="A13" s="14" t="s">
        <v>63</v>
      </c>
      <c r="B13" s="64">
        <v>465061.06</v>
      </c>
      <c r="C13" s="65">
        <v>562960</v>
      </c>
      <c r="D13" s="65">
        <f>831391-36039</f>
        <v>795352</v>
      </c>
      <c r="E13" s="65">
        <f>859753.5-36039</f>
        <v>823714.5</v>
      </c>
      <c r="F13" s="65">
        <f>898766-36039</f>
        <v>862727</v>
      </c>
    </row>
    <row r="14" spans="1:10" x14ac:dyDescent="0.25">
      <c r="A14" s="15" t="s">
        <v>64</v>
      </c>
      <c r="B14" s="64">
        <v>0</v>
      </c>
      <c r="C14" s="65">
        <f>+C15</f>
        <v>28970</v>
      </c>
      <c r="D14" s="65">
        <f>+D15</f>
        <v>36039</v>
      </c>
      <c r="E14" s="65">
        <f t="shared" ref="E14:F14" si="2">+E15</f>
        <v>36039</v>
      </c>
      <c r="F14" s="65">
        <f t="shared" si="2"/>
        <v>36039</v>
      </c>
    </row>
    <row r="15" spans="1:10" x14ac:dyDescent="0.25">
      <c r="A15" s="14" t="s">
        <v>65</v>
      </c>
      <c r="B15" s="64">
        <v>0</v>
      </c>
      <c r="C15" s="65">
        <v>28970</v>
      </c>
      <c r="D15" s="65">
        <v>36039</v>
      </c>
      <c r="E15" s="65">
        <v>36039</v>
      </c>
      <c r="F15" s="65">
        <v>36039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93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6" customWidth="1"/>
    <col min="4" max="4" width="19.140625" customWidth="1"/>
    <col min="5" max="5" width="18" customWidth="1"/>
    <col min="6" max="6" width="19.28515625" customWidth="1"/>
    <col min="7" max="7" width="19" customWidth="1"/>
    <col min="8" max="8" width="16.42578125" customWidth="1"/>
  </cols>
  <sheetData>
    <row r="1" spans="1:10" ht="42" customHeight="1" x14ac:dyDescent="0.25">
      <c r="A1" s="132" t="s">
        <v>106</v>
      </c>
      <c r="B1" s="154"/>
      <c r="C1" s="154"/>
      <c r="D1" s="154"/>
      <c r="E1" s="154"/>
      <c r="F1" s="154"/>
      <c r="G1" s="154"/>
      <c r="H1" s="154"/>
      <c r="I1" s="77"/>
      <c r="J1" s="77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32" t="s">
        <v>18</v>
      </c>
      <c r="B3" s="132"/>
      <c r="C3" s="132"/>
      <c r="D3" s="132"/>
      <c r="E3" s="132"/>
      <c r="F3" s="132"/>
      <c r="G3" s="132"/>
      <c r="H3" s="132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32" t="s">
        <v>46</v>
      </c>
      <c r="B5" s="132"/>
      <c r="C5" s="132"/>
      <c r="D5" s="132"/>
      <c r="E5" s="132"/>
      <c r="F5" s="132"/>
      <c r="G5" s="132"/>
      <c r="H5" s="132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25.5" x14ac:dyDescent="0.25">
      <c r="A7" s="17" t="s">
        <v>5</v>
      </c>
      <c r="B7" s="16" t="s">
        <v>6</v>
      </c>
      <c r="C7" s="16" t="s">
        <v>29</v>
      </c>
      <c r="D7" s="16" t="s">
        <v>108</v>
      </c>
      <c r="E7" s="17" t="s">
        <v>107</v>
      </c>
      <c r="F7" s="17" t="s">
        <v>109</v>
      </c>
      <c r="G7" s="17" t="s">
        <v>110</v>
      </c>
      <c r="H7" s="17" t="s">
        <v>111</v>
      </c>
    </row>
    <row r="8" spans="1:10" x14ac:dyDescent="0.25">
      <c r="A8" s="31"/>
      <c r="B8" s="32"/>
      <c r="C8" s="30" t="s">
        <v>48</v>
      </c>
      <c r="D8" s="66">
        <v>0</v>
      </c>
      <c r="E8" s="67">
        <v>0</v>
      </c>
      <c r="F8" s="67">
        <v>0</v>
      </c>
      <c r="G8" s="67">
        <v>0</v>
      </c>
      <c r="H8" s="67">
        <v>0</v>
      </c>
    </row>
    <row r="9" spans="1:10" ht="25.5" x14ac:dyDescent="0.25">
      <c r="A9" s="8">
        <v>8</v>
      </c>
      <c r="B9" s="8"/>
      <c r="C9" s="8" t="s">
        <v>15</v>
      </c>
      <c r="D9" s="64">
        <v>0</v>
      </c>
      <c r="E9" s="65">
        <v>0</v>
      </c>
      <c r="F9" s="65">
        <v>0</v>
      </c>
      <c r="G9" s="65">
        <v>0</v>
      </c>
      <c r="H9" s="65">
        <v>0</v>
      </c>
    </row>
    <row r="10" spans="1:10" x14ac:dyDescent="0.25">
      <c r="A10" s="8"/>
      <c r="B10" s="13">
        <v>84</v>
      </c>
      <c r="C10" s="13" t="s">
        <v>22</v>
      </c>
      <c r="D10" s="64">
        <v>0</v>
      </c>
      <c r="E10" s="65">
        <v>0</v>
      </c>
      <c r="F10" s="65">
        <v>0</v>
      </c>
      <c r="G10" s="65">
        <v>0</v>
      </c>
      <c r="H10" s="65">
        <v>0</v>
      </c>
    </row>
    <row r="11" spans="1:10" x14ac:dyDescent="0.25">
      <c r="A11" s="8"/>
      <c r="B11" s="13"/>
      <c r="C11" s="30" t="s">
        <v>51</v>
      </c>
      <c r="D11" s="64">
        <v>0</v>
      </c>
      <c r="E11" s="65">
        <v>0</v>
      </c>
      <c r="F11" s="65">
        <v>0</v>
      </c>
      <c r="G11" s="65">
        <v>0</v>
      </c>
      <c r="H11" s="65">
        <v>0</v>
      </c>
    </row>
    <row r="12" spans="1:10" ht="25.5" x14ac:dyDescent="0.25">
      <c r="A12" s="11">
        <v>5</v>
      </c>
      <c r="B12" s="12"/>
      <c r="C12" s="22" t="s">
        <v>16</v>
      </c>
      <c r="D12" s="64">
        <v>0</v>
      </c>
      <c r="E12" s="65">
        <v>0</v>
      </c>
      <c r="F12" s="65">
        <v>0</v>
      </c>
      <c r="G12" s="65">
        <v>0</v>
      </c>
      <c r="H12" s="65">
        <v>0</v>
      </c>
    </row>
    <row r="13" spans="1:10" ht="25.5" x14ac:dyDescent="0.25">
      <c r="A13" s="13"/>
      <c r="B13" s="13">
        <v>54</v>
      </c>
      <c r="C13" s="23" t="s">
        <v>23</v>
      </c>
      <c r="D13" s="64">
        <v>0</v>
      </c>
      <c r="E13" s="65">
        <v>0</v>
      </c>
      <c r="F13" s="65">
        <v>0</v>
      </c>
      <c r="G13" s="65">
        <v>0</v>
      </c>
      <c r="H13" s="73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91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sqref="A1:H1"/>
    </sheetView>
  </sheetViews>
  <sheetFormatPr defaultRowHeight="15" x14ac:dyDescent="0.25"/>
  <cols>
    <col min="1" max="1" width="44.28515625" customWidth="1"/>
    <col min="2" max="2" width="22.7109375" customWidth="1"/>
    <col min="3" max="3" width="21.28515625" customWidth="1"/>
    <col min="4" max="4" width="19.140625" customWidth="1"/>
    <col min="5" max="5" width="20.5703125" customWidth="1"/>
    <col min="6" max="6" width="17.7109375" customWidth="1"/>
  </cols>
  <sheetData>
    <row r="1" spans="1:10" ht="42" customHeight="1" x14ac:dyDescent="0.25">
      <c r="A1" s="132" t="s">
        <v>106</v>
      </c>
      <c r="B1" s="154"/>
      <c r="C1" s="154"/>
      <c r="D1" s="154"/>
      <c r="E1" s="154"/>
      <c r="F1" s="154"/>
      <c r="G1" s="154"/>
      <c r="H1" s="154"/>
      <c r="I1" s="46"/>
      <c r="J1" s="46"/>
    </row>
    <row r="2" spans="1:10" ht="18" customHeight="1" x14ac:dyDescent="0.25">
      <c r="A2" s="21"/>
      <c r="B2" s="21"/>
      <c r="C2" s="21"/>
      <c r="D2" s="21"/>
      <c r="E2" s="21"/>
      <c r="F2" s="21"/>
    </row>
    <row r="3" spans="1:10" ht="15.75" customHeight="1" x14ac:dyDescent="0.25">
      <c r="A3" s="132" t="s">
        <v>18</v>
      </c>
      <c r="B3" s="132"/>
      <c r="C3" s="132"/>
      <c r="D3" s="132"/>
      <c r="E3" s="132"/>
      <c r="F3" s="132"/>
    </row>
    <row r="4" spans="1:10" ht="18" x14ac:dyDescent="0.25">
      <c r="A4" s="21"/>
      <c r="B4" s="21"/>
      <c r="C4" s="21"/>
      <c r="D4" s="21"/>
      <c r="E4" s="5"/>
      <c r="F4" s="5"/>
    </row>
    <row r="5" spans="1:10" ht="18" customHeight="1" x14ac:dyDescent="0.25">
      <c r="A5" s="132" t="s">
        <v>47</v>
      </c>
      <c r="B5" s="132"/>
      <c r="C5" s="132"/>
      <c r="D5" s="132"/>
      <c r="E5" s="132"/>
      <c r="F5" s="132"/>
    </row>
    <row r="6" spans="1:10" ht="18" x14ac:dyDescent="0.25">
      <c r="A6" s="21"/>
      <c r="B6" s="21"/>
      <c r="C6" s="21"/>
      <c r="D6" s="21"/>
      <c r="E6" s="5"/>
      <c r="F6" s="5"/>
    </row>
    <row r="7" spans="1:10" ht="25.5" x14ac:dyDescent="0.25">
      <c r="A7" s="16" t="s">
        <v>42</v>
      </c>
      <c r="B7" s="16" t="s">
        <v>108</v>
      </c>
      <c r="C7" s="17" t="s">
        <v>107</v>
      </c>
      <c r="D7" s="17" t="s">
        <v>109</v>
      </c>
      <c r="E7" s="17" t="s">
        <v>110</v>
      </c>
      <c r="F7" s="17" t="s">
        <v>111</v>
      </c>
    </row>
    <row r="8" spans="1:10" x14ac:dyDescent="0.25">
      <c r="A8" s="8" t="s">
        <v>48</v>
      </c>
      <c r="B8" s="66">
        <v>0</v>
      </c>
      <c r="C8" s="67">
        <v>0</v>
      </c>
      <c r="D8" s="67">
        <v>0</v>
      </c>
      <c r="E8" s="67">
        <v>0</v>
      </c>
      <c r="F8" s="67">
        <v>0</v>
      </c>
    </row>
    <row r="9" spans="1:10" x14ac:dyDescent="0.25">
      <c r="A9" s="8" t="s">
        <v>49</v>
      </c>
      <c r="B9" s="60">
        <v>0</v>
      </c>
      <c r="C9" s="61">
        <v>0</v>
      </c>
      <c r="D9" s="61">
        <v>0</v>
      </c>
      <c r="E9" s="61">
        <v>0</v>
      </c>
      <c r="F9" s="61">
        <v>0</v>
      </c>
    </row>
    <row r="10" spans="1:10" x14ac:dyDescent="0.25">
      <c r="A10" s="15" t="s">
        <v>50</v>
      </c>
      <c r="B10" s="64">
        <v>0</v>
      </c>
      <c r="C10" s="65">
        <v>0</v>
      </c>
      <c r="D10" s="65">
        <v>0</v>
      </c>
      <c r="E10" s="65">
        <v>0</v>
      </c>
      <c r="F10" s="65">
        <v>0</v>
      </c>
    </row>
    <row r="11" spans="1:10" x14ac:dyDescent="0.25">
      <c r="A11" s="8" t="s">
        <v>51</v>
      </c>
      <c r="B11" s="60">
        <v>0</v>
      </c>
      <c r="C11" s="61">
        <v>0</v>
      </c>
      <c r="D11" s="61">
        <v>0</v>
      </c>
      <c r="E11" s="61">
        <v>0</v>
      </c>
      <c r="F11" s="61">
        <v>0</v>
      </c>
    </row>
    <row r="12" spans="1:10" x14ac:dyDescent="0.25">
      <c r="A12" s="22" t="s">
        <v>43</v>
      </c>
      <c r="B12" s="60">
        <v>0</v>
      </c>
      <c r="C12" s="61">
        <v>0</v>
      </c>
      <c r="D12" s="61">
        <v>0</v>
      </c>
      <c r="E12" s="61">
        <v>0</v>
      </c>
      <c r="F12" s="61">
        <v>0</v>
      </c>
    </row>
    <row r="13" spans="1:10" x14ac:dyDescent="0.25">
      <c r="A13" s="10" t="s">
        <v>44</v>
      </c>
      <c r="B13" s="64">
        <v>0</v>
      </c>
      <c r="C13" s="65">
        <v>0</v>
      </c>
      <c r="D13" s="65">
        <v>0</v>
      </c>
      <c r="E13" s="65">
        <v>0</v>
      </c>
      <c r="F13" s="65">
        <v>0</v>
      </c>
    </row>
    <row r="14" spans="1:10" x14ac:dyDescent="0.25">
      <c r="A14" s="22" t="s">
        <v>45</v>
      </c>
      <c r="B14" s="60">
        <v>0</v>
      </c>
      <c r="C14" s="61">
        <v>0</v>
      </c>
      <c r="D14" s="61">
        <v>0</v>
      </c>
      <c r="E14" s="61">
        <v>0</v>
      </c>
      <c r="F14" s="61">
        <v>0</v>
      </c>
    </row>
    <row r="15" spans="1:10" x14ac:dyDescent="0.25">
      <c r="A15" s="10" t="s">
        <v>66</v>
      </c>
      <c r="B15" s="64">
        <v>0</v>
      </c>
      <c r="C15" s="65">
        <v>0</v>
      </c>
      <c r="D15" s="65">
        <v>0</v>
      </c>
      <c r="E15" s="65">
        <v>0</v>
      </c>
      <c r="F15" s="65">
        <v>0</v>
      </c>
    </row>
    <row r="16" spans="1:10" ht="21.75" customHeight="1" x14ac:dyDescent="0.25">
      <c r="A16" s="22" t="s">
        <v>67</v>
      </c>
      <c r="B16" s="60">
        <v>0</v>
      </c>
      <c r="C16" s="61">
        <v>0</v>
      </c>
      <c r="D16" s="61">
        <v>0</v>
      </c>
      <c r="E16" s="61">
        <v>0</v>
      </c>
      <c r="F16" s="61">
        <v>0</v>
      </c>
    </row>
    <row r="17" spans="1:6" x14ac:dyDescent="0.25">
      <c r="A17" s="10" t="s">
        <v>68</v>
      </c>
      <c r="B17" s="64">
        <v>0</v>
      </c>
      <c r="C17" s="65">
        <v>0</v>
      </c>
      <c r="D17" s="65">
        <v>0</v>
      </c>
      <c r="E17" s="65">
        <v>0</v>
      </c>
      <c r="F17" s="65">
        <v>0</v>
      </c>
    </row>
    <row r="18" spans="1:6" x14ac:dyDescent="0.25">
      <c r="A18" s="22" t="s">
        <v>69</v>
      </c>
      <c r="B18" s="60">
        <v>0</v>
      </c>
      <c r="C18" s="61">
        <v>0</v>
      </c>
      <c r="D18" s="61">
        <v>0</v>
      </c>
      <c r="E18" s="61">
        <v>0</v>
      </c>
      <c r="F18" s="61">
        <v>0</v>
      </c>
    </row>
    <row r="19" spans="1:6" x14ac:dyDescent="0.25">
      <c r="A19" s="10" t="s">
        <v>71</v>
      </c>
      <c r="B19" s="64">
        <v>0</v>
      </c>
      <c r="C19" s="65">
        <v>0</v>
      </c>
      <c r="D19" s="65">
        <v>0</v>
      </c>
      <c r="E19" s="65">
        <v>0</v>
      </c>
      <c r="F19" s="65">
        <v>0</v>
      </c>
    </row>
    <row r="20" spans="1:6" ht="18" customHeight="1" x14ac:dyDescent="0.25">
      <c r="A20" s="15" t="s">
        <v>70</v>
      </c>
      <c r="B20" s="64">
        <v>0</v>
      </c>
      <c r="C20" s="65">
        <v>0</v>
      </c>
      <c r="D20" s="65">
        <v>0</v>
      </c>
      <c r="E20" s="65">
        <v>0</v>
      </c>
      <c r="F20" s="65">
        <v>0</v>
      </c>
    </row>
    <row r="21" spans="1:6" x14ac:dyDescent="0.25">
      <c r="A21" s="22" t="s">
        <v>72</v>
      </c>
      <c r="B21" s="60">
        <v>0</v>
      </c>
      <c r="C21" s="61">
        <v>0</v>
      </c>
      <c r="D21" s="61">
        <v>0</v>
      </c>
      <c r="E21" s="61">
        <v>0</v>
      </c>
      <c r="F21" s="61">
        <v>0</v>
      </c>
    </row>
    <row r="22" spans="1:6" x14ac:dyDescent="0.25">
      <c r="A22" s="10" t="s">
        <v>73</v>
      </c>
      <c r="B22" s="64">
        <v>0</v>
      </c>
      <c r="C22" s="65">
        <v>0</v>
      </c>
      <c r="D22" s="65">
        <v>0</v>
      </c>
      <c r="E22" s="65">
        <v>0</v>
      </c>
      <c r="F22" s="65">
        <v>0</v>
      </c>
    </row>
  </sheetData>
  <mergeCells count="3">
    <mergeCell ref="A3:F3"/>
    <mergeCell ref="A5:F5"/>
    <mergeCell ref="A1:H1"/>
  </mergeCells>
  <pageMargins left="0.7" right="0.7" top="0.75" bottom="0.75" header="0.3" footer="0.3"/>
  <pageSetup paperSize="9" scale="7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zoomScaleNormal="100" workbookViewId="0">
      <selection activeCell="L17" sqref="L17"/>
    </sheetView>
  </sheetViews>
  <sheetFormatPr defaultRowHeight="15" x14ac:dyDescent="0.25"/>
  <cols>
    <col min="1" max="1" width="11.7109375" customWidth="1"/>
    <col min="2" max="2" width="57.28515625" customWidth="1"/>
    <col min="3" max="4" width="11" customWidth="1"/>
    <col min="5" max="6" width="13.85546875" customWidth="1"/>
    <col min="7" max="9" width="8.5703125" customWidth="1"/>
    <col min="257" max="257" width="11.7109375" customWidth="1"/>
    <col min="258" max="258" width="57.28515625" customWidth="1"/>
    <col min="259" max="260" width="11" customWidth="1"/>
    <col min="261" max="262" width="13.85546875" customWidth="1"/>
    <col min="263" max="265" width="8.5703125" customWidth="1"/>
    <col min="513" max="513" width="11.7109375" customWidth="1"/>
    <col min="514" max="514" width="57.28515625" customWidth="1"/>
    <col min="515" max="516" width="11" customWidth="1"/>
    <col min="517" max="518" width="13.85546875" customWidth="1"/>
    <col min="519" max="521" width="8.5703125" customWidth="1"/>
    <col min="769" max="769" width="11.7109375" customWidth="1"/>
    <col min="770" max="770" width="57.28515625" customWidth="1"/>
    <col min="771" max="772" width="11" customWidth="1"/>
    <col min="773" max="774" width="13.85546875" customWidth="1"/>
    <col min="775" max="777" width="8.5703125" customWidth="1"/>
    <col min="1025" max="1025" width="11.7109375" customWidth="1"/>
    <col min="1026" max="1026" width="57.28515625" customWidth="1"/>
    <col min="1027" max="1028" width="11" customWidth="1"/>
    <col min="1029" max="1030" width="13.85546875" customWidth="1"/>
    <col min="1031" max="1033" width="8.5703125" customWidth="1"/>
    <col min="1281" max="1281" width="11.7109375" customWidth="1"/>
    <col min="1282" max="1282" width="57.28515625" customWidth="1"/>
    <col min="1283" max="1284" width="11" customWidth="1"/>
    <col min="1285" max="1286" width="13.85546875" customWidth="1"/>
    <col min="1287" max="1289" width="8.5703125" customWidth="1"/>
    <col min="1537" max="1537" width="11.7109375" customWidth="1"/>
    <col min="1538" max="1538" width="57.28515625" customWidth="1"/>
    <col min="1539" max="1540" width="11" customWidth="1"/>
    <col min="1541" max="1542" width="13.85546875" customWidth="1"/>
    <col min="1543" max="1545" width="8.5703125" customWidth="1"/>
    <col min="1793" max="1793" width="11.7109375" customWidth="1"/>
    <col min="1794" max="1794" width="57.28515625" customWidth="1"/>
    <col min="1795" max="1796" width="11" customWidth="1"/>
    <col min="1797" max="1798" width="13.85546875" customWidth="1"/>
    <col min="1799" max="1801" width="8.5703125" customWidth="1"/>
    <col min="2049" max="2049" width="11.7109375" customWidth="1"/>
    <col min="2050" max="2050" width="57.28515625" customWidth="1"/>
    <col min="2051" max="2052" width="11" customWidth="1"/>
    <col min="2053" max="2054" width="13.85546875" customWidth="1"/>
    <col min="2055" max="2057" width="8.5703125" customWidth="1"/>
    <col min="2305" max="2305" width="11.7109375" customWidth="1"/>
    <col min="2306" max="2306" width="57.28515625" customWidth="1"/>
    <col min="2307" max="2308" width="11" customWidth="1"/>
    <col min="2309" max="2310" width="13.85546875" customWidth="1"/>
    <col min="2311" max="2313" width="8.5703125" customWidth="1"/>
    <col min="2561" max="2561" width="11.7109375" customWidth="1"/>
    <col min="2562" max="2562" width="57.28515625" customWidth="1"/>
    <col min="2563" max="2564" width="11" customWidth="1"/>
    <col min="2565" max="2566" width="13.85546875" customWidth="1"/>
    <col min="2567" max="2569" width="8.5703125" customWidth="1"/>
    <col min="2817" max="2817" width="11.7109375" customWidth="1"/>
    <col min="2818" max="2818" width="57.28515625" customWidth="1"/>
    <col min="2819" max="2820" width="11" customWidth="1"/>
    <col min="2821" max="2822" width="13.85546875" customWidth="1"/>
    <col min="2823" max="2825" width="8.5703125" customWidth="1"/>
    <col min="3073" max="3073" width="11.7109375" customWidth="1"/>
    <col min="3074" max="3074" width="57.28515625" customWidth="1"/>
    <col min="3075" max="3076" width="11" customWidth="1"/>
    <col min="3077" max="3078" width="13.85546875" customWidth="1"/>
    <col min="3079" max="3081" width="8.5703125" customWidth="1"/>
    <col min="3329" max="3329" width="11.7109375" customWidth="1"/>
    <col min="3330" max="3330" width="57.28515625" customWidth="1"/>
    <col min="3331" max="3332" width="11" customWidth="1"/>
    <col min="3333" max="3334" width="13.85546875" customWidth="1"/>
    <col min="3335" max="3337" width="8.5703125" customWidth="1"/>
    <col min="3585" max="3585" width="11.7109375" customWidth="1"/>
    <col min="3586" max="3586" width="57.28515625" customWidth="1"/>
    <col min="3587" max="3588" width="11" customWidth="1"/>
    <col min="3589" max="3590" width="13.85546875" customWidth="1"/>
    <col min="3591" max="3593" width="8.5703125" customWidth="1"/>
    <col min="3841" max="3841" width="11.7109375" customWidth="1"/>
    <col min="3842" max="3842" width="57.28515625" customWidth="1"/>
    <col min="3843" max="3844" width="11" customWidth="1"/>
    <col min="3845" max="3846" width="13.85546875" customWidth="1"/>
    <col min="3847" max="3849" width="8.5703125" customWidth="1"/>
    <col min="4097" max="4097" width="11.7109375" customWidth="1"/>
    <col min="4098" max="4098" width="57.28515625" customWidth="1"/>
    <col min="4099" max="4100" width="11" customWidth="1"/>
    <col min="4101" max="4102" width="13.85546875" customWidth="1"/>
    <col min="4103" max="4105" width="8.5703125" customWidth="1"/>
    <col min="4353" max="4353" width="11.7109375" customWidth="1"/>
    <col min="4354" max="4354" width="57.28515625" customWidth="1"/>
    <col min="4355" max="4356" width="11" customWidth="1"/>
    <col min="4357" max="4358" width="13.85546875" customWidth="1"/>
    <col min="4359" max="4361" width="8.5703125" customWidth="1"/>
    <col min="4609" max="4609" width="11.7109375" customWidth="1"/>
    <col min="4610" max="4610" width="57.28515625" customWidth="1"/>
    <col min="4611" max="4612" width="11" customWidth="1"/>
    <col min="4613" max="4614" width="13.85546875" customWidth="1"/>
    <col min="4615" max="4617" width="8.5703125" customWidth="1"/>
    <col min="4865" max="4865" width="11.7109375" customWidth="1"/>
    <col min="4866" max="4866" width="57.28515625" customWidth="1"/>
    <col min="4867" max="4868" width="11" customWidth="1"/>
    <col min="4869" max="4870" width="13.85546875" customWidth="1"/>
    <col min="4871" max="4873" width="8.5703125" customWidth="1"/>
    <col min="5121" max="5121" width="11.7109375" customWidth="1"/>
    <col min="5122" max="5122" width="57.28515625" customWidth="1"/>
    <col min="5123" max="5124" width="11" customWidth="1"/>
    <col min="5125" max="5126" width="13.85546875" customWidth="1"/>
    <col min="5127" max="5129" width="8.5703125" customWidth="1"/>
    <col min="5377" max="5377" width="11.7109375" customWidth="1"/>
    <col min="5378" max="5378" width="57.28515625" customWidth="1"/>
    <col min="5379" max="5380" width="11" customWidth="1"/>
    <col min="5381" max="5382" width="13.85546875" customWidth="1"/>
    <col min="5383" max="5385" width="8.5703125" customWidth="1"/>
    <col min="5633" max="5633" width="11.7109375" customWidth="1"/>
    <col min="5634" max="5634" width="57.28515625" customWidth="1"/>
    <col min="5635" max="5636" width="11" customWidth="1"/>
    <col min="5637" max="5638" width="13.85546875" customWidth="1"/>
    <col min="5639" max="5641" width="8.5703125" customWidth="1"/>
    <col min="5889" max="5889" width="11.7109375" customWidth="1"/>
    <col min="5890" max="5890" width="57.28515625" customWidth="1"/>
    <col min="5891" max="5892" width="11" customWidth="1"/>
    <col min="5893" max="5894" width="13.85546875" customWidth="1"/>
    <col min="5895" max="5897" width="8.5703125" customWidth="1"/>
    <col min="6145" max="6145" width="11.7109375" customWidth="1"/>
    <col min="6146" max="6146" width="57.28515625" customWidth="1"/>
    <col min="6147" max="6148" width="11" customWidth="1"/>
    <col min="6149" max="6150" width="13.85546875" customWidth="1"/>
    <col min="6151" max="6153" width="8.5703125" customWidth="1"/>
    <col min="6401" max="6401" width="11.7109375" customWidth="1"/>
    <col min="6402" max="6402" width="57.28515625" customWidth="1"/>
    <col min="6403" max="6404" width="11" customWidth="1"/>
    <col min="6405" max="6406" width="13.85546875" customWidth="1"/>
    <col min="6407" max="6409" width="8.5703125" customWidth="1"/>
    <col min="6657" max="6657" width="11.7109375" customWidth="1"/>
    <col min="6658" max="6658" width="57.28515625" customWidth="1"/>
    <col min="6659" max="6660" width="11" customWidth="1"/>
    <col min="6661" max="6662" width="13.85546875" customWidth="1"/>
    <col min="6663" max="6665" width="8.5703125" customWidth="1"/>
    <col min="6913" max="6913" width="11.7109375" customWidth="1"/>
    <col min="6914" max="6914" width="57.28515625" customWidth="1"/>
    <col min="6915" max="6916" width="11" customWidth="1"/>
    <col min="6917" max="6918" width="13.85546875" customWidth="1"/>
    <col min="6919" max="6921" width="8.5703125" customWidth="1"/>
    <col min="7169" max="7169" width="11.7109375" customWidth="1"/>
    <col min="7170" max="7170" width="57.28515625" customWidth="1"/>
    <col min="7171" max="7172" width="11" customWidth="1"/>
    <col min="7173" max="7174" width="13.85546875" customWidth="1"/>
    <col min="7175" max="7177" width="8.5703125" customWidth="1"/>
    <col min="7425" max="7425" width="11.7109375" customWidth="1"/>
    <col min="7426" max="7426" width="57.28515625" customWidth="1"/>
    <col min="7427" max="7428" width="11" customWidth="1"/>
    <col min="7429" max="7430" width="13.85546875" customWidth="1"/>
    <col min="7431" max="7433" width="8.5703125" customWidth="1"/>
    <col min="7681" max="7681" width="11.7109375" customWidth="1"/>
    <col min="7682" max="7682" width="57.28515625" customWidth="1"/>
    <col min="7683" max="7684" width="11" customWidth="1"/>
    <col min="7685" max="7686" width="13.85546875" customWidth="1"/>
    <col min="7687" max="7689" width="8.5703125" customWidth="1"/>
    <col min="7937" max="7937" width="11.7109375" customWidth="1"/>
    <col min="7938" max="7938" width="57.28515625" customWidth="1"/>
    <col min="7939" max="7940" width="11" customWidth="1"/>
    <col min="7941" max="7942" width="13.85546875" customWidth="1"/>
    <col min="7943" max="7945" width="8.5703125" customWidth="1"/>
    <col min="8193" max="8193" width="11.7109375" customWidth="1"/>
    <col min="8194" max="8194" width="57.28515625" customWidth="1"/>
    <col min="8195" max="8196" width="11" customWidth="1"/>
    <col min="8197" max="8198" width="13.85546875" customWidth="1"/>
    <col min="8199" max="8201" width="8.5703125" customWidth="1"/>
    <col min="8449" max="8449" width="11.7109375" customWidth="1"/>
    <col min="8450" max="8450" width="57.28515625" customWidth="1"/>
    <col min="8451" max="8452" width="11" customWidth="1"/>
    <col min="8453" max="8454" width="13.85546875" customWidth="1"/>
    <col min="8455" max="8457" width="8.5703125" customWidth="1"/>
    <col min="8705" max="8705" width="11.7109375" customWidth="1"/>
    <col min="8706" max="8706" width="57.28515625" customWidth="1"/>
    <col min="8707" max="8708" width="11" customWidth="1"/>
    <col min="8709" max="8710" width="13.85546875" customWidth="1"/>
    <col min="8711" max="8713" width="8.5703125" customWidth="1"/>
    <col min="8961" max="8961" width="11.7109375" customWidth="1"/>
    <col min="8962" max="8962" width="57.28515625" customWidth="1"/>
    <col min="8963" max="8964" width="11" customWidth="1"/>
    <col min="8965" max="8966" width="13.85546875" customWidth="1"/>
    <col min="8967" max="8969" width="8.5703125" customWidth="1"/>
    <col min="9217" max="9217" width="11.7109375" customWidth="1"/>
    <col min="9218" max="9218" width="57.28515625" customWidth="1"/>
    <col min="9219" max="9220" width="11" customWidth="1"/>
    <col min="9221" max="9222" width="13.85546875" customWidth="1"/>
    <col min="9223" max="9225" width="8.5703125" customWidth="1"/>
    <col min="9473" max="9473" width="11.7109375" customWidth="1"/>
    <col min="9474" max="9474" width="57.28515625" customWidth="1"/>
    <col min="9475" max="9476" width="11" customWidth="1"/>
    <col min="9477" max="9478" width="13.85546875" customWidth="1"/>
    <col min="9479" max="9481" width="8.5703125" customWidth="1"/>
    <col min="9729" max="9729" width="11.7109375" customWidth="1"/>
    <col min="9730" max="9730" width="57.28515625" customWidth="1"/>
    <col min="9731" max="9732" width="11" customWidth="1"/>
    <col min="9733" max="9734" width="13.85546875" customWidth="1"/>
    <col min="9735" max="9737" width="8.5703125" customWidth="1"/>
    <col min="9985" max="9985" width="11.7109375" customWidth="1"/>
    <col min="9986" max="9986" width="57.28515625" customWidth="1"/>
    <col min="9987" max="9988" width="11" customWidth="1"/>
    <col min="9989" max="9990" width="13.85546875" customWidth="1"/>
    <col min="9991" max="9993" width="8.5703125" customWidth="1"/>
    <col min="10241" max="10241" width="11.7109375" customWidth="1"/>
    <col min="10242" max="10242" width="57.28515625" customWidth="1"/>
    <col min="10243" max="10244" width="11" customWidth="1"/>
    <col min="10245" max="10246" width="13.85546875" customWidth="1"/>
    <col min="10247" max="10249" width="8.5703125" customWidth="1"/>
    <col min="10497" max="10497" width="11.7109375" customWidth="1"/>
    <col min="10498" max="10498" width="57.28515625" customWidth="1"/>
    <col min="10499" max="10500" width="11" customWidth="1"/>
    <col min="10501" max="10502" width="13.85546875" customWidth="1"/>
    <col min="10503" max="10505" width="8.5703125" customWidth="1"/>
    <col min="10753" max="10753" width="11.7109375" customWidth="1"/>
    <col min="10754" max="10754" width="57.28515625" customWidth="1"/>
    <col min="10755" max="10756" width="11" customWidth="1"/>
    <col min="10757" max="10758" width="13.85546875" customWidth="1"/>
    <col min="10759" max="10761" width="8.5703125" customWidth="1"/>
    <col min="11009" max="11009" width="11.7109375" customWidth="1"/>
    <col min="11010" max="11010" width="57.28515625" customWidth="1"/>
    <col min="11011" max="11012" width="11" customWidth="1"/>
    <col min="11013" max="11014" width="13.85546875" customWidth="1"/>
    <col min="11015" max="11017" width="8.5703125" customWidth="1"/>
    <col min="11265" max="11265" width="11.7109375" customWidth="1"/>
    <col min="11266" max="11266" width="57.28515625" customWidth="1"/>
    <col min="11267" max="11268" width="11" customWidth="1"/>
    <col min="11269" max="11270" width="13.85546875" customWidth="1"/>
    <col min="11271" max="11273" width="8.5703125" customWidth="1"/>
    <col min="11521" max="11521" width="11.7109375" customWidth="1"/>
    <col min="11522" max="11522" width="57.28515625" customWidth="1"/>
    <col min="11523" max="11524" width="11" customWidth="1"/>
    <col min="11525" max="11526" width="13.85546875" customWidth="1"/>
    <col min="11527" max="11529" width="8.5703125" customWidth="1"/>
    <col min="11777" max="11777" width="11.7109375" customWidth="1"/>
    <col min="11778" max="11778" width="57.28515625" customWidth="1"/>
    <col min="11779" max="11780" width="11" customWidth="1"/>
    <col min="11781" max="11782" width="13.85546875" customWidth="1"/>
    <col min="11783" max="11785" width="8.5703125" customWidth="1"/>
    <col min="12033" max="12033" width="11.7109375" customWidth="1"/>
    <col min="12034" max="12034" width="57.28515625" customWidth="1"/>
    <col min="12035" max="12036" width="11" customWidth="1"/>
    <col min="12037" max="12038" width="13.85546875" customWidth="1"/>
    <col min="12039" max="12041" width="8.5703125" customWidth="1"/>
    <col min="12289" max="12289" width="11.7109375" customWidth="1"/>
    <col min="12290" max="12290" width="57.28515625" customWidth="1"/>
    <col min="12291" max="12292" width="11" customWidth="1"/>
    <col min="12293" max="12294" width="13.85546875" customWidth="1"/>
    <col min="12295" max="12297" width="8.5703125" customWidth="1"/>
    <col min="12545" max="12545" width="11.7109375" customWidth="1"/>
    <col min="12546" max="12546" width="57.28515625" customWidth="1"/>
    <col min="12547" max="12548" width="11" customWidth="1"/>
    <col min="12549" max="12550" width="13.85546875" customWidth="1"/>
    <col min="12551" max="12553" width="8.5703125" customWidth="1"/>
    <col min="12801" max="12801" width="11.7109375" customWidth="1"/>
    <col min="12802" max="12802" width="57.28515625" customWidth="1"/>
    <col min="12803" max="12804" width="11" customWidth="1"/>
    <col min="12805" max="12806" width="13.85546875" customWidth="1"/>
    <col min="12807" max="12809" width="8.5703125" customWidth="1"/>
    <col min="13057" max="13057" width="11.7109375" customWidth="1"/>
    <col min="13058" max="13058" width="57.28515625" customWidth="1"/>
    <col min="13059" max="13060" width="11" customWidth="1"/>
    <col min="13061" max="13062" width="13.85546875" customWidth="1"/>
    <col min="13063" max="13065" width="8.5703125" customWidth="1"/>
    <col min="13313" max="13313" width="11.7109375" customWidth="1"/>
    <col min="13314" max="13314" width="57.28515625" customWidth="1"/>
    <col min="13315" max="13316" width="11" customWidth="1"/>
    <col min="13317" max="13318" width="13.85546875" customWidth="1"/>
    <col min="13319" max="13321" width="8.5703125" customWidth="1"/>
    <col min="13569" max="13569" width="11.7109375" customWidth="1"/>
    <col min="13570" max="13570" width="57.28515625" customWidth="1"/>
    <col min="13571" max="13572" width="11" customWidth="1"/>
    <col min="13573" max="13574" width="13.85546875" customWidth="1"/>
    <col min="13575" max="13577" width="8.5703125" customWidth="1"/>
    <col min="13825" max="13825" width="11.7109375" customWidth="1"/>
    <col min="13826" max="13826" width="57.28515625" customWidth="1"/>
    <col min="13827" max="13828" width="11" customWidth="1"/>
    <col min="13829" max="13830" width="13.85546875" customWidth="1"/>
    <col min="13831" max="13833" width="8.5703125" customWidth="1"/>
    <col min="14081" max="14081" width="11.7109375" customWidth="1"/>
    <col min="14082" max="14082" width="57.28515625" customWidth="1"/>
    <col min="14083" max="14084" width="11" customWidth="1"/>
    <col min="14085" max="14086" width="13.85546875" customWidth="1"/>
    <col min="14087" max="14089" width="8.5703125" customWidth="1"/>
    <col min="14337" max="14337" width="11.7109375" customWidth="1"/>
    <col min="14338" max="14338" width="57.28515625" customWidth="1"/>
    <col min="14339" max="14340" width="11" customWidth="1"/>
    <col min="14341" max="14342" width="13.85546875" customWidth="1"/>
    <col min="14343" max="14345" width="8.5703125" customWidth="1"/>
    <col min="14593" max="14593" width="11.7109375" customWidth="1"/>
    <col min="14594" max="14594" width="57.28515625" customWidth="1"/>
    <col min="14595" max="14596" width="11" customWidth="1"/>
    <col min="14597" max="14598" width="13.85546875" customWidth="1"/>
    <col min="14599" max="14601" width="8.5703125" customWidth="1"/>
    <col min="14849" max="14849" width="11.7109375" customWidth="1"/>
    <col min="14850" max="14850" width="57.28515625" customWidth="1"/>
    <col min="14851" max="14852" width="11" customWidth="1"/>
    <col min="14853" max="14854" width="13.85546875" customWidth="1"/>
    <col min="14855" max="14857" width="8.5703125" customWidth="1"/>
    <col min="15105" max="15105" width="11.7109375" customWidth="1"/>
    <col min="15106" max="15106" width="57.28515625" customWidth="1"/>
    <col min="15107" max="15108" width="11" customWidth="1"/>
    <col min="15109" max="15110" width="13.85546875" customWidth="1"/>
    <col min="15111" max="15113" width="8.5703125" customWidth="1"/>
    <col min="15361" max="15361" width="11.7109375" customWidth="1"/>
    <col min="15362" max="15362" width="57.28515625" customWidth="1"/>
    <col min="15363" max="15364" width="11" customWidth="1"/>
    <col min="15365" max="15366" width="13.85546875" customWidth="1"/>
    <col min="15367" max="15369" width="8.5703125" customWidth="1"/>
    <col min="15617" max="15617" width="11.7109375" customWidth="1"/>
    <col min="15618" max="15618" width="57.28515625" customWidth="1"/>
    <col min="15619" max="15620" width="11" customWidth="1"/>
    <col min="15621" max="15622" width="13.85546875" customWidth="1"/>
    <col min="15623" max="15625" width="8.5703125" customWidth="1"/>
    <col min="15873" max="15873" width="11.7109375" customWidth="1"/>
    <col min="15874" max="15874" width="57.28515625" customWidth="1"/>
    <col min="15875" max="15876" width="11" customWidth="1"/>
    <col min="15877" max="15878" width="13.85546875" customWidth="1"/>
    <col min="15879" max="15881" width="8.5703125" customWidth="1"/>
    <col min="16129" max="16129" width="11.7109375" customWidth="1"/>
    <col min="16130" max="16130" width="57.28515625" customWidth="1"/>
    <col min="16131" max="16132" width="11" customWidth="1"/>
    <col min="16133" max="16134" width="13.85546875" customWidth="1"/>
    <col min="16135" max="16137" width="8.5703125" customWidth="1"/>
  </cols>
  <sheetData>
    <row r="1" spans="1:9" ht="39.75" customHeight="1" x14ac:dyDescent="0.25">
      <c r="A1" s="132" t="s">
        <v>106</v>
      </c>
      <c r="B1" s="154"/>
      <c r="C1" s="154"/>
      <c r="D1" s="154"/>
      <c r="E1" s="154"/>
      <c r="F1" s="154"/>
      <c r="G1" s="154"/>
      <c r="H1" s="154"/>
    </row>
    <row r="2" spans="1:9" ht="18" x14ac:dyDescent="0.25">
      <c r="A2" s="21"/>
      <c r="B2" s="21"/>
      <c r="C2" s="21"/>
      <c r="D2" s="21"/>
      <c r="E2" s="21"/>
      <c r="F2" s="5"/>
      <c r="G2" s="5"/>
    </row>
    <row r="3" spans="1:9" ht="15.75" customHeight="1" x14ac:dyDescent="0.25">
      <c r="A3" s="132" t="s">
        <v>17</v>
      </c>
      <c r="B3" s="134"/>
      <c r="C3" s="134"/>
      <c r="D3" s="134"/>
      <c r="E3" s="134"/>
      <c r="F3" s="134"/>
      <c r="G3" s="134"/>
    </row>
    <row r="4" spans="1:9" ht="18" x14ac:dyDescent="0.25">
      <c r="A4" s="21"/>
      <c r="B4" s="21"/>
      <c r="C4" s="21"/>
      <c r="D4" s="21"/>
      <c r="E4" s="21"/>
      <c r="F4" s="5"/>
      <c r="G4" s="5"/>
    </row>
    <row r="5" spans="1:9" ht="38.25" customHeight="1" x14ac:dyDescent="0.25">
      <c r="A5" s="17" t="s">
        <v>19</v>
      </c>
      <c r="B5" s="17" t="s">
        <v>20</v>
      </c>
      <c r="C5" s="17" t="s">
        <v>107</v>
      </c>
      <c r="D5" s="17" t="s">
        <v>109</v>
      </c>
      <c r="E5" s="17" t="s">
        <v>110</v>
      </c>
      <c r="F5" s="17" t="s">
        <v>111</v>
      </c>
      <c r="G5" s="17" t="s">
        <v>160</v>
      </c>
      <c r="H5" s="17" t="s">
        <v>116</v>
      </c>
      <c r="I5" s="17" t="s">
        <v>115</v>
      </c>
    </row>
    <row r="6" spans="1:9" x14ac:dyDescent="0.25">
      <c r="A6" s="127" t="s">
        <v>161</v>
      </c>
      <c r="B6" s="87"/>
      <c r="C6" s="88">
        <v>591930</v>
      </c>
      <c r="D6" s="88">
        <v>831391</v>
      </c>
      <c r="E6" s="88">
        <v>859753.5</v>
      </c>
      <c r="F6" s="88">
        <v>898766</v>
      </c>
      <c r="G6" s="88">
        <v>140.45419999999999</v>
      </c>
      <c r="H6" s="88">
        <v>103.4114</v>
      </c>
      <c r="I6" s="88">
        <v>104.5376</v>
      </c>
    </row>
    <row r="7" spans="1:9" x14ac:dyDescent="0.25">
      <c r="A7" s="128" t="s">
        <v>162</v>
      </c>
      <c r="B7" s="128"/>
      <c r="C7" s="129">
        <v>591930</v>
      </c>
      <c r="D7" s="129">
        <v>831391</v>
      </c>
      <c r="E7" s="129">
        <v>859753.5</v>
      </c>
      <c r="F7" s="129">
        <v>898766</v>
      </c>
      <c r="G7" s="129">
        <v>140.45419999999999</v>
      </c>
      <c r="H7" s="129">
        <v>103.4114</v>
      </c>
      <c r="I7" s="129">
        <v>104.5376</v>
      </c>
    </row>
    <row r="8" spans="1:9" x14ac:dyDescent="0.25">
      <c r="A8" s="79" t="s">
        <v>81</v>
      </c>
      <c r="B8" s="79"/>
      <c r="C8" s="80">
        <v>591930</v>
      </c>
      <c r="D8" s="80">
        <v>831391</v>
      </c>
      <c r="E8" s="80">
        <v>859753.5</v>
      </c>
      <c r="F8" s="80">
        <v>898766</v>
      </c>
      <c r="G8" s="80">
        <v>140.45419999999999</v>
      </c>
      <c r="H8" s="80">
        <v>103.4114</v>
      </c>
      <c r="I8" s="80">
        <v>104.5376</v>
      </c>
    </row>
    <row r="9" spans="1:9" x14ac:dyDescent="0.25">
      <c r="A9" s="81" t="s">
        <v>82</v>
      </c>
      <c r="B9" s="81"/>
      <c r="C9" s="82">
        <v>549633</v>
      </c>
      <c r="D9" s="82">
        <v>783589</v>
      </c>
      <c r="E9" s="82">
        <v>811601.5</v>
      </c>
      <c r="F9" s="82">
        <v>850614</v>
      </c>
      <c r="G9" s="82">
        <v>142.5658</v>
      </c>
      <c r="H9" s="82">
        <v>103.5748</v>
      </c>
      <c r="I9" s="82">
        <v>104.8068</v>
      </c>
    </row>
    <row r="10" spans="1:9" x14ac:dyDescent="0.25">
      <c r="A10" s="83" t="s">
        <v>83</v>
      </c>
      <c r="B10" s="83"/>
      <c r="C10" s="84">
        <v>446039</v>
      </c>
      <c r="D10" s="84">
        <v>666694</v>
      </c>
      <c r="E10" s="84">
        <v>690706.5</v>
      </c>
      <c r="F10" s="84">
        <v>724719</v>
      </c>
      <c r="G10" s="84">
        <v>149.46979999999999</v>
      </c>
      <c r="H10" s="84">
        <v>103.60169999999999</v>
      </c>
      <c r="I10" s="84">
        <v>104.9243</v>
      </c>
    </row>
    <row r="11" spans="1:9" x14ac:dyDescent="0.25">
      <c r="A11" s="85" t="s">
        <v>84</v>
      </c>
      <c r="B11" s="85"/>
      <c r="C11" s="86">
        <v>415550</v>
      </c>
      <c r="D11" s="86">
        <v>633778</v>
      </c>
      <c r="E11" s="86">
        <v>657790.5</v>
      </c>
      <c r="F11" s="86">
        <v>691803</v>
      </c>
      <c r="G11" s="86">
        <v>152.5154</v>
      </c>
      <c r="H11" s="86">
        <v>103.78870000000001</v>
      </c>
      <c r="I11" s="86">
        <v>105.1707</v>
      </c>
    </row>
    <row r="12" spans="1:9" x14ac:dyDescent="0.25">
      <c r="A12" s="87" t="s">
        <v>85</v>
      </c>
      <c r="B12" s="87" t="s">
        <v>9</v>
      </c>
      <c r="C12" s="88">
        <v>415550</v>
      </c>
      <c r="D12" s="88">
        <v>633778</v>
      </c>
      <c r="E12" s="88">
        <v>657790.5</v>
      </c>
      <c r="F12" s="88">
        <v>691803</v>
      </c>
      <c r="G12" s="88">
        <v>152.5154</v>
      </c>
      <c r="H12" s="88">
        <v>103.78870000000001</v>
      </c>
      <c r="I12" s="88">
        <v>105.1707</v>
      </c>
    </row>
    <row r="13" spans="1:9" x14ac:dyDescent="0.25">
      <c r="A13" s="76" t="s">
        <v>86</v>
      </c>
      <c r="B13" s="76" t="s">
        <v>10</v>
      </c>
      <c r="C13" s="75">
        <v>354550</v>
      </c>
      <c r="D13" s="75">
        <v>579250</v>
      </c>
      <c r="E13" s="75">
        <v>608212.5</v>
      </c>
      <c r="F13" s="75">
        <v>634725</v>
      </c>
      <c r="G13" s="75">
        <v>163.37610000000001</v>
      </c>
      <c r="H13" s="75">
        <v>105</v>
      </c>
      <c r="I13" s="75">
        <v>104.35899999999999</v>
      </c>
    </row>
    <row r="14" spans="1:9" x14ac:dyDescent="0.25">
      <c r="A14" s="76" t="s">
        <v>87</v>
      </c>
      <c r="B14" s="76" t="s">
        <v>21</v>
      </c>
      <c r="C14" s="75">
        <v>61000</v>
      </c>
      <c r="D14" s="75">
        <v>54528</v>
      </c>
      <c r="E14" s="75">
        <v>49578</v>
      </c>
      <c r="F14" s="75">
        <v>57078</v>
      </c>
      <c r="G14" s="75">
        <v>89.390100000000004</v>
      </c>
      <c r="H14" s="75">
        <v>90.921999999999997</v>
      </c>
      <c r="I14" s="75">
        <v>115.1276</v>
      </c>
    </row>
    <row r="15" spans="1:9" x14ac:dyDescent="0.25">
      <c r="A15" s="85" t="s">
        <v>114</v>
      </c>
      <c r="B15" s="85"/>
      <c r="C15" s="86">
        <v>30489</v>
      </c>
      <c r="D15" s="86">
        <v>32916</v>
      </c>
      <c r="E15" s="86">
        <v>32916</v>
      </c>
      <c r="F15" s="86">
        <v>32916</v>
      </c>
      <c r="G15" s="86">
        <v>107.9602</v>
      </c>
      <c r="H15" s="86">
        <v>100</v>
      </c>
      <c r="I15" s="86">
        <v>100</v>
      </c>
    </row>
    <row r="16" spans="1:9" x14ac:dyDescent="0.25">
      <c r="A16" s="87" t="s">
        <v>85</v>
      </c>
      <c r="B16" s="87" t="s">
        <v>9</v>
      </c>
      <c r="C16" s="88">
        <v>30489</v>
      </c>
      <c r="D16" s="88">
        <v>32916</v>
      </c>
      <c r="E16" s="88">
        <v>32916</v>
      </c>
      <c r="F16" s="88">
        <v>32916</v>
      </c>
      <c r="G16" s="88">
        <v>107.9602</v>
      </c>
      <c r="H16" s="88">
        <v>100</v>
      </c>
      <c r="I16" s="88">
        <v>100</v>
      </c>
    </row>
    <row r="17" spans="1:9" x14ac:dyDescent="0.25">
      <c r="A17" s="76" t="s">
        <v>86</v>
      </c>
      <c r="B17" s="76" t="s">
        <v>10</v>
      </c>
      <c r="C17" s="75">
        <v>20387.5</v>
      </c>
      <c r="D17" s="75">
        <v>32916</v>
      </c>
      <c r="E17" s="75">
        <v>32916</v>
      </c>
      <c r="F17" s="75">
        <v>32916</v>
      </c>
      <c r="G17" s="75">
        <v>161.45179999999999</v>
      </c>
      <c r="H17" s="75">
        <v>100</v>
      </c>
      <c r="I17" s="75">
        <v>100</v>
      </c>
    </row>
    <row r="18" spans="1:9" x14ac:dyDescent="0.25">
      <c r="A18" s="76" t="s">
        <v>87</v>
      </c>
      <c r="B18" s="76" t="s">
        <v>21</v>
      </c>
      <c r="C18" s="75">
        <v>10101.5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</row>
    <row r="19" spans="1:9" x14ac:dyDescent="0.25">
      <c r="A19" s="83" t="s">
        <v>88</v>
      </c>
      <c r="B19" s="83"/>
      <c r="C19" s="84">
        <v>97444</v>
      </c>
      <c r="D19" s="84">
        <v>104187</v>
      </c>
      <c r="E19" s="84">
        <v>108187</v>
      </c>
      <c r="F19" s="84">
        <v>113187</v>
      </c>
      <c r="G19" s="84">
        <v>106.9198</v>
      </c>
      <c r="H19" s="84">
        <v>103.83920000000001</v>
      </c>
      <c r="I19" s="84">
        <v>104.6216</v>
      </c>
    </row>
    <row r="20" spans="1:9" x14ac:dyDescent="0.25">
      <c r="A20" s="85" t="s">
        <v>89</v>
      </c>
      <c r="B20" s="85"/>
      <c r="C20" s="86">
        <v>97444</v>
      </c>
      <c r="D20" s="86">
        <v>104187</v>
      </c>
      <c r="E20" s="86">
        <v>108187</v>
      </c>
      <c r="F20" s="86">
        <v>113187</v>
      </c>
      <c r="G20" s="86">
        <v>106.9198</v>
      </c>
      <c r="H20" s="86">
        <v>103.83920000000001</v>
      </c>
      <c r="I20" s="86">
        <v>104.6216</v>
      </c>
    </row>
    <row r="21" spans="1:9" x14ac:dyDescent="0.25">
      <c r="A21" s="87" t="s">
        <v>85</v>
      </c>
      <c r="B21" s="87" t="s">
        <v>9</v>
      </c>
      <c r="C21" s="88">
        <v>85444</v>
      </c>
      <c r="D21" s="88">
        <v>102187</v>
      </c>
      <c r="E21" s="88">
        <v>106187</v>
      </c>
      <c r="F21" s="88">
        <v>111187</v>
      </c>
      <c r="G21" s="88">
        <v>119.59520000000001</v>
      </c>
      <c r="H21" s="88">
        <v>103.9143</v>
      </c>
      <c r="I21" s="88">
        <v>104.7086</v>
      </c>
    </row>
    <row r="22" spans="1:9" x14ac:dyDescent="0.25">
      <c r="A22" s="76" t="s">
        <v>87</v>
      </c>
      <c r="B22" s="76" t="s">
        <v>21</v>
      </c>
      <c r="C22" s="75">
        <v>84986</v>
      </c>
      <c r="D22" s="75">
        <v>101285</v>
      </c>
      <c r="E22" s="75">
        <v>105285</v>
      </c>
      <c r="F22" s="75">
        <v>110285</v>
      </c>
      <c r="G22" s="75">
        <v>119.1784</v>
      </c>
      <c r="H22" s="75">
        <v>103.9492</v>
      </c>
      <c r="I22" s="75">
        <v>104.749</v>
      </c>
    </row>
    <row r="23" spans="1:9" x14ac:dyDescent="0.25">
      <c r="A23" s="76" t="s">
        <v>90</v>
      </c>
      <c r="B23" s="76" t="s">
        <v>79</v>
      </c>
      <c r="C23" s="75">
        <v>458</v>
      </c>
      <c r="D23" s="75">
        <v>902</v>
      </c>
      <c r="E23" s="75">
        <v>902</v>
      </c>
      <c r="F23" s="75">
        <v>902</v>
      </c>
      <c r="G23" s="75">
        <v>196.94319999999999</v>
      </c>
      <c r="H23" s="75">
        <v>100</v>
      </c>
      <c r="I23" s="75">
        <v>100</v>
      </c>
    </row>
    <row r="24" spans="1:9" x14ac:dyDescent="0.25">
      <c r="A24" s="87" t="s">
        <v>91</v>
      </c>
      <c r="B24" s="87" t="s">
        <v>11</v>
      </c>
      <c r="C24" s="88">
        <v>12000</v>
      </c>
      <c r="D24" s="88">
        <v>2000</v>
      </c>
      <c r="E24" s="88">
        <v>2000</v>
      </c>
      <c r="F24" s="88">
        <v>2000</v>
      </c>
      <c r="G24" s="88">
        <v>16.666599999999999</v>
      </c>
      <c r="H24" s="88">
        <v>100</v>
      </c>
      <c r="I24" s="88">
        <v>100</v>
      </c>
    </row>
    <row r="25" spans="1:9" x14ac:dyDescent="0.25">
      <c r="A25" s="76" t="s">
        <v>92</v>
      </c>
      <c r="B25" s="76" t="s">
        <v>28</v>
      </c>
      <c r="C25" s="75">
        <v>12000</v>
      </c>
      <c r="D25" s="75">
        <v>2000</v>
      </c>
      <c r="E25" s="75">
        <v>2000</v>
      </c>
      <c r="F25" s="75">
        <v>2000</v>
      </c>
      <c r="G25" s="75">
        <v>16.666599999999999</v>
      </c>
      <c r="H25" s="75">
        <v>100</v>
      </c>
      <c r="I25" s="75">
        <v>100</v>
      </c>
    </row>
    <row r="26" spans="1:9" x14ac:dyDescent="0.25">
      <c r="A26" s="83" t="s">
        <v>93</v>
      </c>
      <c r="B26" s="83"/>
      <c r="C26" s="84">
        <v>6000</v>
      </c>
      <c r="D26" s="84">
        <v>12408</v>
      </c>
      <c r="E26" s="84">
        <v>12408</v>
      </c>
      <c r="F26" s="84">
        <v>12408</v>
      </c>
      <c r="G26" s="84">
        <v>206.8</v>
      </c>
      <c r="H26" s="84">
        <v>100</v>
      </c>
      <c r="I26" s="84">
        <v>100</v>
      </c>
    </row>
    <row r="27" spans="1:9" x14ac:dyDescent="0.25">
      <c r="A27" s="85" t="s">
        <v>98</v>
      </c>
      <c r="B27" s="85"/>
      <c r="C27" s="86">
        <v>0</v>
      </c>
      <c r="D27" s="86">
        <v>1488</v>
      </c>
      <c r="E27" s="86">
        <v>1488</v>
      </c>
      <c r="F27" s="86">
        <v>1488</v>
      </c>
      <c r="G27" s="86">
        <v>0</v>
      </c>
      <c r="H27" s="86">
        <v>100</v>
      </c>
      <c r="I27" s="86">
        <v>100</v>
      </c>
    </row>
    <row r="28" spans="1:9" x14ac:dyDescent="0.25">
      <c r="A28" s="87" t="s">
        <v>85</v>
      </c>
      <c r="B28" s="87" t="s">
        <v>9</v>
      </c>
      <c r="C28" s="88">
        <v>0</v>
      </c>
      <c r="D28" s="88">
        <v>1488</v>
      </c>
      <c r="E28" s="88">
        <v>1488</v>
      </c>
      <c r="F28" s="88">
        <v>1488</v>
      </c>
      <c r="G28" s="88">
        <v>0</v>
      </c>
      <c r="H28" s="88">
        <v>100</v>
      </c>
      <c r="I28" s="88">
        <v>100</v>
      </c>
    </row>
    <row r="29" spans="1:9" x14ac:dyDescent="0.25">
      <c r="A29" s="76" t="s">
        <v>87</v>
      </c>
      <c r="B29" s="76" t="s">
        <v>21</v>
      </c>
      <c r="C29" s="75">
        <v>0</v>
      </c>
      <c r="D29" s="75">
        <v>1488</v>
      </c>
      <c r="E29" s="75">
        <v>1488</v>
      </c>
      <c r="F29" s="75">
        <v>1488</v>
      </c>
      <c r="G29" s="75">
        <v>0</v>
      </c>
      <c r="H29" s="75">
        <v>100</v>
      </c>
      <c r="I29" s="75">
        <v>100</v>
      </c>
    </row>
    <row r="30" spans="1:9" x14ac:dyDescent="0.25">
      <c r="A30" s="85" t="s">
        <v>94</v>
      </c>
      <c r="B30" s="85"/>
      <c r="C30" s="86">
        <v>6000</v>
      </c>
      <c r="D30" s="86">
        <v>10920</v>
      </c>
      <c r="E30" s="86">
        <v>10920</v>
      </c>
      <c r="F30" s="86">
        <v>10920</v>
      </c>
      <c r="G30" s="86">
        <v>182</v>
      </c>
      <c r="H30" s="86">
        <v>100</v>
      </c>
      <c r="I30" s="86">
        <v>100</v>
      </c>
    </row>
    <row r="31" spans="1:9" x14ac:dyDescent="0.25">
      <c r="A31" s="87" t="s">
        <v>85</v>
      </c>
      <c r="B31" s="87" t="s">
        <v>9</v>
      </c>
      <c r="C31" s="88">
        <v>6000</v>
      </c>
      <c r="D31" s="88">
        <v>10920</v>
      </c>
      <c r="E31" s="88">
        <v>10920</v>
      </c>
      <c r="F31" s="88">
        <v>10920</v>
      </c>
      <c r="G31" s="88">
        <v>182</v>
      </c>
      <c r="H31" s="88">
        <v>100</v>
      </c>
      <c r="I31" s="88">
        <v>100</v>
      </c>
    </row>
    <row r="32" spans="1:9" x14ac:dyDescent="0.25">
      <c r="A32" s="76" t="s">
        <v>87</v>
      </c>
      <c r="B32" s="76" t="s">
        <v>21</v>
      </c>
      <c r="C32" s="75">
        <v>6000</v>
      </c>
      <c r="D32" s="75">
        <v>10920</v>
      </c>
      <c r="E32" s="75">
        <v>10920</v>
      </c>
      <c r="F32" s="75">
        <v>10920</v>
      </c>
      <c r="G32" s="75">
        <v>182</v>
      </c>
      <c r="H32" s="75">
        <v>100</v>
      </c>
      <c r="I32" s="75">
        <v>100</v>
      </c>
    </row>
    <row r="33" spans="1:9" x14ac:dyDescent="0.25">
      <c r="A33" s="83" t="s">
        <v>95</v>
      </c>
      <c r="B33" s="83"/>
      <c r="C33" s="84">
        <v>150</v>
      </c>
      <c r="D33" s="84">
        <v>300</v>
      </c>
      <c r="E33" s="84">
        <v>300</v>
      </c>
      <c r="F33" s="84">
        <v>300</v>
      </c>
      <c r="G33" s="84">
        <v>200</v>
      </c>
      <c r="H33" s="84">
        <v>100</v>
      </c>
      <c r="I33" s="84">
        <v>100</v>
      </c>
    </row>
    <row r="34" spans="1:9" x14ac:dyDescent="0.25">
      <c r="A34" s="85" t="s">
        <v>96</v>
      </c>
      <c r="B34" s="85"/>
      <c r="C34" s="86">
        <v>150</v>
      </c>
      <c r="D34" s="86">
        <v>300</v>
      </c>
      <c r="E34" s="86">
        <v>300</v>
      </c>
      <c r="F34" s="86">
        <v>300</v>
      </c>
      <c r="G34" s="86">
        <v>200</v>
      </c>
      <c r="H34" s="86">
        <v>100</v>
      </c>
      <c r="I34" s="86">
        <v>100</v>
      </c>
    </row>
    <row r="35" spans="1:9" x14ac:dyDescent="0.25">
      <c r="A35" s="87" t="s">
        <v>85</v>
      </c>
      <c r="B35" s="87" t="s">
        <v>9</v>
      </c>
      <c r="C35" s="88">
        <v>150</v>
      </c>
      <c r="D35" s="88">
        <v>300</v>
      </c>
      <c r="E35" s="88">
        <v>300</v>
      </c>
      <c r="F35" s="88">
        <v>300</v>
      </c>
      <c r="G35" s="88">
        <v>200</v>
      </c>
      <c r="H35" s="88">
        <v>100</v>
      </c>
      <c r="I35" s="88">
        <v>100</v>
      </c>
    </row>
    <row r="36" spans="1:9" x14ac:dyDescent="0.25">
      <c r="A36" s="76" t="s">
        <v>87</v>
      </c>
      <c r="B36" s="76" t="s">
        <v>21</v>
      </c>
      <c r="C36" s="75">
        <v>150</v>
      </c>
      <c r="D36" s="75">
        <v>300</v>
      </c>
      <c r="E36" s="75">
        <v>300</v>
      </c>
      <c r="F36" s="75">
        <v>300</v>
      </c>
      <c r="G36" s="75">
        <v>200</v>
      </c>
      <c r="H36" s="75">
        <v>100</v>
      </c>
      <c r="I36" s="75">
        <v>100</v>
      </c>
    </row>
    <row r="37" spans="1:9" x14ac:dyDescent="0.25">
      <c r="A37" s="81" t="s">
        <v>97</v>
      </c>
      <c r="B37" s="81"/>
      <c r="C37" s="82">
        <v>1070</v>
      </c>
      <c r="D37" s="82">
        <v>1039</v>
      </c>
      <c r="E37" s="82">
        <v>1039</v>
      </c>
      <c r="F37" s="82">
        <v>1039</v>
      </c>
      <c r="G37" s="82">
        <v>97.102800000000002</v>
      </c>
      <c r="H37" s="82">
        <v>100</v>
      </c>
      <c r="I37" s="82">
        <v>100</v>
      </c>
    </row>
    <row r="38" spans="1:9" x14ac:dyDescent="0.25">
      <c r="A38" s="83" t="s">
        <v>88</v>
      </c>
      <c r="B38" s="83"/>
      <c r="C38" s="84">
        <v>550</v>
      </c>
      <c r="D38" s="84">
        <v>550</v>
      </c>
      <c r="E38" s="84">
        <v>550</v>
      </c>
      <c r="F38" s="84">
        <v>550</v>
      </c>
      <c r="G38" s="84">
        <v>100</v>
      </c>
      <c r="H38" s="84">
        <v>100</v>
      </c>
      <c r="I38" s="84">
        <v>100</v>
      </c>
    </row>
    <row r="39" spans="1:9" x14ac:dyDescent="0.25">
      <c r="A39" s="85" t="s">
        <v>89</v>
      </c>
      <c r="B39" s="85"/>
      <c r="C39" s="86">
        <v>550</v>
      </c>
      <c r="D39" s="86">
        <v>550</v>
      </c>
      <c r="E39" s="86">
        <v>550</v>
      </c>
      <c r="F39" s="86">
        <v>550</v>
      </c>
      <c r="G39" s="86">
        <v>100</v>
      </c>
      <c r="H39" s="86">
        <v>100</v>
      </c>
      <c r="I39" s="86">
        <v>100</v>
      </c>
    </row>
    <row r="40" spans="1:9" x14ac:dyDescent="0.25">
      <c r="A40" s="87" t="s">
        <v>85</v>
      </c>
      <c r="B40" s="87" t="s">
        <v>9</v>
      </c>
      <c r="C40" s="88">
        <v>550</v>
      </c>
      <c r="D40" s="88">
        <v>550</v>
      </c>
      <c r="E40" s="88">
        <v>550</v>
      </c>
      <c r="F40" s="88">
        <v>550</v>
      </c>
      <c r="G40" s="88">
        <v>100</v>
      </c>
      <c r="H40" s="88">
        <v>100</v>
      </c>
      <c r="I40" s="88">
        <v>100</v>
      </c>
    </row>
    <row r="41" spans="1:9" x14ac:dyDescent="0.25">
      <c r="A41" s="76" t="s">
        <v>87</v>
      </c>
      <c r="B41" s="76" t="s">
        <v>21</v>
      </c>
      <c r="C41" s="75">
        <v>550</v>
      </c>
      <c r="D41" s="75">
        <v>550</v>
      </c>
      <c r="E41" s="75">
        <v>550</v>
      </c>
      <c r="F41" s="75">
        <v>550</v>
      </c>
      <c r="G41" s="75">
        <v>100</v>
      </c>
      <c r="H41" s="75">
        <v>100</v>
      </c>
      <c r="I41" s="75">
        <v>100</v>
      </c>
    </row>
    <row r="42" spans="1:9" x14ac:dyDescent="0.25">
      <c r="A42" s="83" t="s">
        <v>93</v>
      </c>
      <c r="B42" s="83"/>
      <c r="C42" s="84">
        <v>520</v>
      </c>
      <c r="D42" s="84">
        <v>489</v>
      </c>
      <c r="E42" s="84">
        <v>489</v>
      </c>
      <c r="F42" s="84">
        <v>489</v>
      </c>
      <c r="G42" s="84">
        <v>94.038399999999996</v>
      </c>
      <c r="H42" s="84">
        <v>100</v>
      </c>
      <c r="I42" s="84">
        <v>100</v>
      </c>
    </row>
    <row r="43" spans="1:9" x14ac:dyDescent="0.25">
      <c r="A43" s="85" t="s">
        <v>98</v>
      </c>
      <c r="B43" s="85"/>
      <c r="C43" s="86">
        <v>520</v>
      </c>
      <c r="D43" s="86">
        <v>489</v>
      </c>
      <c r="E43" s="86">
        <v>489</v>
      </c>
      <c r="F43" s="86">
        <v>489</v>
      </c>
      <c r="G43" s="86">
        <v>94.038399999999996</v>
      </c>
      <c r="H43" s="86">
        <v>100</v>
      </c>
      <c r="I43" s="86">
        <v>100</v>
      </c>
    </row>
    <row r="44" spans="1:9" x14ac:dyDescent="0.25">
      <c r="A44" s="87" t="s">
        <v>85</v>
      </c>
      <c r="B44" s="87" t="s">
        <v>9</v>
      </c>
      <c r="C44" s="88">
        <v>520</v>
      </c>
      <c r="D44" s="88">
        <v>489</v>
      </c>
      <c r="E44" s="88">
        <v>489</v>
      </c>
      <c r="F44" s="88">
        <v>489</v>
      </c>
      <c r="G44" s="88">
        <v>94.038399999999996</v>
      </c>
      <c r="H44" s="88">
        <v>100</v>
      </c>
      <c r="I44" s="88">
        <v>100</v>
      </c>
    </row>
    <row r="45" spans="1:9" x14ac:dyDescent="0.25">
      <c r="A45" s="76" t="s">
        <v>87</v>
      </c>
      <c r="B45" s="76" t="s">
        <v>21</v>
      </c>
      <c r="C45" s="75">
        <v>520</v>
      </c>
      <c r="D45" s="75">
        <v>489</v>
      </c>
      <c r="E45" s="75">
        <v>489</v>
      </c>
      <c r="F45" s="75">
        <v>489</v>
      </c>
      <c r="G45" s="75">
        <v>94.038399999999996</v>
      </c>
      <c r="H45" s="75">
        <v>100</v>
      </c>
      <c r="I45" s="75">
        <v>100</v>
      </c>
    </row>
    <row r="46" spans="1:9" x14ac:dyDescent="0.25">
      <c r="A46" s="81" t="s">
        <v>99</v>
      </c>
      <c r="B46" s="81"/>
      <c r="C46" s="82">
        <v>9713</v>
      </c>
      <c r="D46" s="82">
        <v>10313</v>
      </c>
      <c r="E46" s="82">
        <v>10663</v>
      </c>
      <c r="F46" s="82">
        <v>10663</v>
      </c>
      <c r="G46" s="82">
        <v>106.1772</v>
      </c>
      <c r="H46" s="82">
        <v>103.3937</v>
      </c>
      <c r="I46" s="82">
        <v>100</v>
      </c>
    </row>
    <row r="47" spans="1:9" x14ac:dyDescent="0.25">
      <c r="A47" s="83" t="s">
        <v>83</v>
      </c>
      <c r="B47" s="83"/>
      <c r="C47" s="84">
        <v>7900</v>
      </c>
      <c r="D47" s="84">
        <v>8500</v>
      </c>
      <c r="E47" s="84">
        <v>8850</v>
      </c>
      <c r="F47" s="84">
        <v>8850</v>
      </c>
      <c r="G47" s="84">
        <v>107.5949</v>
      </c>
      <c r="H47" s="84">
        <v>104.1176</v>
      </c>
      <c r="I47" s="84">
        <v>100</v>
      </c>
    </row>
    <row r="48" spans="1:9" x14ac:dyDescent="0.25">
      <c r="A48" s="85" t="s">
        <v>84</v>
      </c>
      <c r="B48" s="85"/>
      <c r="C48" s="86">
        <v>7900</v>
      </c>
      <c r="D48" s="86">
        <v>8500</v>
      </c>
      <c r="E48" s="86">
        <v>8850</v>
      </c>
      <c r="F48" s="86">
        <v>8850</v>
      </c>
      <c r="G48" s="86">
        <v>107.5949</v>
      </c>
      <c r="H48" s="86">
        <v>104.1176</v>
      </c>
      <c r="I48" s="86">
        <v>100</v>
      </c>
    </row>
    <row r="49" spans="1:9" x14ac:dyDescent="0.25">
      <c r="A49" s="87" t="s">
        <v>85</v>
      </c>
      <c r="B49" s="87" t="s">
        <v>9</v>
      </c>
      <c r="C49" s="88">
        <v>7900</v>
      </c>
      <c r="D49" s="88">
        <v>8500</v>
      </c>
      <c r="E49" s="88">
        <v>8850</v>
      </c>
      <c r="F49" s="88">
        <v>8850</v>
      </c>
      <c r="G49" s="88">
        <v>107.5949</v>
      </c>
      <c r="H49" s="88">
        <v>104.1176</v>
      </c>
      <c r="I49" s="88">
        <v>100</v>
      </c>
    </row>
    <row r="50" spans="1:9" x14ac:dyDescent="0.25">
      <c r="A50" s="76" t="s">
        <v>87</v>
      </c>
      <c r="B50" s="76" t="s">
        <v>21</v>
      </c>
      <c r="C50" s="75">
        <v>1500</v>
      </c>
      <c r="D50" s="75">
        <v>1500</v>
      </c>
      <c r="E50" s="75">
        <v>1500</v>
      </c>
      <c r="F50" s="75">
        <v>1500</v>
      </c>
      <c r="G50" s="75">
        <v>100</v>
      </c>
      <c r="H50" s="75">
        <v>100</v>
      </c>
      <c r="I50" s="75">
        <v>100</v>
      </c>
    </row>
    <row r="51" spans="1:9" ht="30" x14ac:dyDescent="0.25">
      <c r="A51" s="76" t="s">
        <v>100</v>
      </c>
      <c r="B51" s="76" t="s">
        <v>80</v>
      </c>
      <c r="C51" s="75">
        <v>6400</v>
      </c>
      <c r="D51" s="75">
        <v>7000</v>
      </c>
      <c r="E51" s="75">
        <v>7350</v>
      </c>
      <c r="F51" s="75">
        <v>7350</v>
      </c>
      <c r="G51" s="75">
        <v>109.375</v>
      </c>
      <c r="H51" s="75">
        <v>105</v>
      </c>
      <c r="I51" s="75">
        <v>100</v>
      </c>
    </row>
    <row r="52" spans="1:9" x14ac:dyDescent="0.25">
      <c r="A52" s="83" t="s">
        <v>88</v>
      </c>
      <c r="B52" s="83"/>
      <c r="C52" s="84">
        <v>1813</v>
      </c>
      <c r="D52" s="84">
        <v>1813</v>
      </c>
      <c r="E52" s="84">
        <v>1813</v>
      </c>
      <c r="F52" s="84">
        <v>1813</v>
      </c>
      <c r="G52" s="84">
        <v>100</v>
      </c>
      <c r="H52" s="84">
        <v>100</v>
      </c>
      <c r="I52" s="84">
        <v>100</v>
      </c>
    </row>
    <row r="53" spans="1:9" x14ac:dyDescent="0.25">
      <c r="A53" s="85" t="s">
        <v>89</v>
      </c>
      <c r="B53" s="85"/>
      <c r="C53" s="86">
        <v>1813</v>
      </c>
      <c r="D53" s="86">
        <v>1813</v>
      </c>
      <c r="E53" s="86">
        <v>1813</v>
      </c>
      <c r="F53" s="86">
        <v>1813</v>
      </c>
      <c r="G53" s="86">
        <v>100</v>
      </c>
      <c r="H53" s="86">
        <v>100</v>
      </c>
      <c r="I53" s="86">
        <v>100</v>
      </c>
    </row>
    <row r="54" spans="1:9" x14ac:dyDescent="0.25">
      <c r="A54" s="87" t="s">
        <v>85</v>
      </c>
      <c r="B54" s="87" t="s">
        <v>9</v>
      </c>
      <c r="C54" s="88">
        <v>1813</v>
      </c>
      <c r="D54" s="88">
        <v>1813</v>
      </c>
      <c r="E54" s="88">
        <v>1813</v>
      </c>
      <c r="F54" s="88">
        <v>1813</v>
      </c>
      <c r="G54" s="88">
        <v>100</v>
      </c>
      <c r="H54" s="88">
        <v>100</v>
      </c>
      <c r="I54" s="88">
        <v>100</v>
      </c>
    </row>
    <row r="55" spans="1:9" x14ac:dyDescent="0.25">
      <c r="A55" s="76" t="s">
        <v>87</v>
      </c>
      <c r="B55" s="76" t="s">
        <v>21</v>
      </c>
      <c r="C55" s="75">
        <v>1813</v>
      </c>
      <c r="D55" s="75">
        <v>1813</v>
      </c>
      <c r="E55" s="75">
        <v>1813</v>
      </c>
      <c r="F55" s="75">
        <v>1813</v>
      </c>
      <c r="G55" s="75">
        <v>100</v>
      </c>
      <c r="H55" s="75">
        <v>100</v>
      </c>
      <c r="I55" s="75">
        <v>100</v>
      </c>
    </row>
    <row r="56" spans="1:9" x14ac:dyDescent="0.25">
      <c r="A56" s="81" t="s">
        <v>101</v>
      </c>
      <c r="B56" s="81"/>
      <c r="C56" s="82">
        <v>1114</v>
      </c>
      <c r="D56" s="82">
        <v>1450</v>
      </c>
      <c r="E56" s="82">
        <v>1450</v>
      </c>
      <c r="F56" s="82">
        <v>1450</v>
      </c>
      <c r="G56" s="82">
        <v>130.16149999999999</v>
      </c>
      <c r="H56" s="82">
        <v>100</v>
      </c>
      <c r="I56" s="82">
        <v>100</v>
      </c>
    </row>
    <row r="57" spans="1:9" x14ac:dyDescent="0.25">
      <c r="A57" s="83" t="s">
        <v>88</v>
      </c>
      <c r="B57" s="83"/>
      <c r="C57" s="84">
        <v>450</v>
      </c>
      <c r="D57" s="84">
        <v>450</v>
      </c>
      <c r="E57" s="84">
        <v>450</v>
      </c>
      <c r="F57" s="84">
        <v>450</v>
      </c>
      <c r="G57" s="84">
        <v>100</v>
      </c>
      <c r="H57" s="84">
        <v>100</v>
      </c>
      <c r="I57" s="84">
        <v>100</v>
      </c>
    </row>
    <row r="58" spans="1:9" x14ac:dyDescent="0.25">
      <c r="A58" s="85" t="s">
        <v>89</v>
      </c>
      <c r="B58" s="85"/>
      <c r="C58" s="86">
        <v>450</v>
      </c>
      <c r="D58" s="86">
        <v>450</v>
      </c>
      <c r="E58" s="86">
        <v>450</v>
      </c>
      <c r="F58" s="86">
        <v>450</v>
      </c>
      <c r="G58" s="86">
        <v>100</v>
      </c>
      <c r="H58" s="86">
        <v>100</v>
      </c>
      <c r="I58" s="86">
        <v>100</v>
      </c>
    </row>
    <row r="59" spans="1:9" x14ac:dyDescent="0.25">
      <c r="A59" s="87" t="s">
        <v>85</v>
      </c>
      <c r="B59" s="87" t="s">
        <v>9</v>
      </c>
      <c r="C59" s="88">
        <v>450</v>
      </c>
      <c r="D59" s="88">
        <v>450</v>
      </c>
      <c r="E59" s="88">
        <v>450</v>
      </c>
      <c r="F59" s="88">
        <v>450</v>
      </c>
      <c r="G59" s="88">
        <v>100</v>
      </c>
      <c r="H59" s="88">
        <v>100</v>
      </c>
      <c r="I59" s="88">
        <v>100</v>
      </c>
    </row>
    <row r="60" spans="1:9" x14ac:dyDescent="0.25">
      <c r="A60" s="76" t="s">
        <v>87</v>
      </c>
      <c r="B60" s="76" t="s">
        <v>21</v>
      </c>
      <c r="C60" s="75">
        <v>450</v>
      </c>
      <c r="D60" s="75">
        <v>450</v>
      </c>
      <c r="E60" s="75">
        <v>450</v>
      </c>
      <c r="F60" s="75">
        <v>450</v>
      </c>
      <c r="G60" s="75">
        <v>100</v>
      </c>
      <c r="H60" s="75">
        <v>100</v>
      </c>
      <c r="I60" s="75">
        <v>100</v>
      </c>
    </row>
    <row r="61" spans="1:9" x14ac:dyDescent="0.25">
      <c r="A61" s="83" t="s">
        <v>93</v>
      </c>
      <c r="B61" s="83"/>
      <c r="C61" s="84">
        <v>664</v>
      </c>
      <c r="D61" s="84">
        <v>1000</v>
      </c>
      <c r="E61" s="84">
        <v>1000</v>
      </c>
      <c r="F61" s="84">
        <v>1000</v>
      </c>
      <c r="G61" s="84">
        <v>150.60239999999999</v>
      </c>
      <c r="H61" s="84">
        <v>100</v>
      </c>
      <c r="I61" s="84">
        <v>100</v>
      </c>
    </row>
    <row r="62" spans="1:9" x14ac:dyDescent="0.25">
      <c r="A62" s="85" t="s">
        <v>94</v>
      </c>
      <c r="B62" s="85"/>
      <c r="C62" s="86">
        <v>664</v>
      </c>
      <c r="D62" s="86">
        <v>1000</v>
      </c>
      <c r="E62" s="86">
        <v>1000</v>
      </c>
      <c r="F62" s="86">
        <v>1000</v>
      </c>
      <c r="G62" s="86">
        <v>150.60239999999999</v>
      </c>
      <c r="H62" s="86">
        <v>100</v>
      </c>
      <c r="I62" s="86">
        <v>100</v>
      </c>
    </row>
    <row r="63" spans="1:9" x14ac:dyDescent="0.25">
      <c r="A63" s="87" t="s">
        <v>85</v>
      </c>
      <c r="B63" s="87" t="s">
        <v>9</v>
      </c>
      <c r="C63" s="88">
        <v>664</v>
      </c>
      <c r="D63" s="88">
        <v>1000</v>
      </c>
      <c r="E63" s="88">
        <v>1000</v>
      </c>
      <c r="F63" s="88">
        <v>1000</v>
      </c>
      <c r="G63" s="88">
        <v>150.60239999999999</v>
      </c>
      <c r="H63" s="88">
        <v>100</v>
      </c>
      <c r="I63" s="88">
        <v>100</v>
      </c>
    </row>
    <row r="64" spans="1:9" x14ac:dyDescent="0.25">
      <c r="A64" s="76" t="s">
        <v>87</v>
      </c>
      <c r="B64" s="76" t="s">
        <v>21</v>
      </c>
      <c r="C64" s="75">
        <v>664</v>
      </c>
      <c r="D64" s="75">
        <v>1000</v>
      </c>
      <c r="E64" s="75">
        <v>1000</v>
      </c>
      <c r="F64" s="75">
        <v>1000</v>
      </c>
      <c r="G64" s="75">
        <v>150.60239999999999</v>
      </c>
      <c r="H64" s="75">
        <v>100</v>
      </c>
      <c r="I64" s="75">
        <v>100</v>
      </c>
    </row>
    <row r="65" spans="1:9" x14ac:dyDescent="0.25">
      <c r="A65" s="81" t="s">
        <v>102</v>
      </c>
      <c r="B65" s="81"/>
      <c r="C65" s="82">
        <v>2500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82">
        <v>0</v>
      </c>
    </row>
    <row r="66" spans="1:9" x14ac:dyDescent="0.25">
      <c r="A66" s="83" t="s">
        <v>103</v>
      </c>
      <c r="B66" s="83"/>
      <c r="C66" s="84">
        <v>2500</v>
      </c>
      <c r="D66" s="84">
        <v>0</v>
      </c>
      <c r="E66" s="84">
        <v>0</v>
      </c>
      <c r="F66" s="84">
        <v>0</v>
      </c>
      <c r="G66" s="84">
        <v>0</v>
      </c>
      <c r="H66" s="84">
        <v>0</v>
      </c>
      <c r="I66" s="84">
        <v>0</v>
      </c>
    </row>
    <row r="67" spans="1:9" x14ac:dyDescent="0.25">
      <c r="A67" s="85" t="s">
        <v>104</v>
      </c>
      <c r="B67" s="85"/>
      <c r="C67" s="86">
        <v>2500</v>
      </c>
      <c r="D67" s="86">
        <v>0</v>
      </c>
      <c r="E67" s="86">
        <v>0</v>
      </c>
      <c r="F67" s="86">
        <v>0</v>
      </c>
      <c r="G67" s="86">
        <v>0</v>
      </c>
      <c r="H67" s="86">
        <v>0</v>
      </c>
      <c r="I67" s="86">
        <v>0</v>
      </c>
    </row>
    <row r="68" spans="1:9" x14ac:dyDescent="0.25">
      <c r="A68" s="87" t="s">
        <v>85</v>
      </c>
      <c r="B68" s="87" t="s">
        <v>9</v>
      </c>
      <c r="C68" s="88">
        <v>2500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</row>
    <row r="69" spans="1:9" x14ac:dyDescent="0.25">
      <c r="A69" s="76" t="s">
        <v>86</v>
      </c>
      <c r="B69" s="76" t="s">
        <v>10</v>
      </c>
      <c r="C69" s="75">
        <v>2330</v>
      </c>
      <c r="D69" s="75">
        <v>0</v>
      </c>
      <c r="E69" s="75">
        <v>0</v>
      </c>
      <c r="F69" s="75">
        <v>0</v>
      </c>
      <c r="G69" s="75">
        <v>0</v>
      </c>
      <c r="H69" s="75">
        <v>0</v>
      </c>
      <c r="I69" s="75">
        <v>0</v>
      </c>
    </row>
    <row r="70" spans="1:9" x14ac:dyDescent="0.25">
      <c r="A70" s="76" t="s">
        <v>87</v>
      </c>
      <c r="B70" s="76" t="s">
        <v>21</v>
      </c>
      <c r="C70" s="75">
        <v>170</v>
      </c>
      <c r="D70" s="75">
        <v>0</v>
      </c>
      <c r="E70" s="75">
        <v>0</v>
      </c>
      <c r="F70" s="75">
        <v>0</v>
      </c>
      <c r="G70" s="75">
        <v>0</v>
      </c>
      <c r="H70" s="75">
        <v>0</v>
      </c>
      <c r="I70" s="75">
        <v>0</v>
      </c>
    </row>
    <row r="71" spans="1:9" x14ac:dyDescent="0.25">
      <c r="A71" s="81" t="s">
        <v>105</v>
      </c>
      <c r="B71" s="81"/>
      <c r="C71" s="82">
        <v>27900</v>
      </c>
      <c r="D71" s="82">
        <v>35000</v>
      </c>
      <c r="E71" s="82">
        <v>35000</v>
      </c>
      <c r="F71" s="82">
        <v>35000</v>
      </c>
      <c r="G71" s="82">
        <v>125.44799999999999</v>
      </c>
      <c r="H71" s="82">
        <v>100</v>
      </c>
      <c r="I71" s="82">
        <v>100</v>
      </c>
    </row>
    <row r="72" spans="1:9" x14ac:dyDescent="0.25">
      <c r="A72" s="83" t="s">
        <v>103</v>
      </c>
      <c r="B72" s="83"/>
      <c r="C72" s="84">
        <v>27900</v>
      </c>
      <c r="D72" s="84">
        <v>35000</v>
      </c>
      <c r="E72" s="84">
        <v>35000</v>
      </c>
      <c r="F72" s="84">
        <v>35000</v>
      </c>
      <c r="G72" s="84">
        <v>125.44799999999999</v>
      </c>
      <c r="H72" s="84">
        <v>100</v>
      </c>
      <c r="I72" s="84">
        <v>100</v>
      </c>
    </row>
    <row r="73" spans="1:9" x14ac:dyDescent="0.25">
      <c r="A73" s="85" t="s">
        <v>104</v>
      </c>
      <c r="B73" s="85"/>
      <c r="C73" s="86">
        <v>27900</v>
      </c>
      <c r="D73" s="86">
        <v>35000</v>
      </c>
      <c r="E73" s="86">
        <v>35000</v>
      </c>
      <c r="F73" s="86">
        <v>35000</v>
      </c>
      <c r="G73" s="86">
        <v>125.44799999999999</v>
      </c>
      <c r="H73" s="86">
        <v>100</v>
      </c>
      <c r="I73" s="86">
        <v>100</v>
      </c>
    </row>
    <row r="74" spans="1:9" x14ac:dyDescent="0.25">
      <c r="A74" s="87" t="s">
        <v>85</v>
      </c>
      <c r="B74" s="87" t="s">
        <v>9</v>
      </c>
      <c r="C74" s="88">
        <v>27900</v>
      </c>
      <c r="D74" s="88">
        <v>35000</v>
      </c>
      <c r="E74" s="88">
        <v>35000</v>
      </c>
      <c r="F74" s="88">
        <v>35000</v>
      </c>
      <c r="G74" s="88">
        <v>125.44799999999999</v>
      </c>
      <c r="H74" s="88">
        <v>100</v>
      </c>
      <c r="I74" s="88">
        <v>100</v>
      </c>
    </row>
    <row r="75" spans="1:9" x14ac:dyDescent="0.25">
      <c r="A75" s="76" t="s">
        <v>87</v>
      </c>
      <c r="B75" s="76" t="s">
        <v>21</v>
      </c>
      <c r="C75" s="75">
        <v>27900</v>
      </c>
      <c r="D75" s="75">
        <v>35000</v>
      </c>
      <c r="E75" s="75">
        <v>35000</v>
      </c>
      <c r="F75" s="75">
        <v>35000</v>
      </c>
      <c r="G75" s="75">
        <v>125.44799999999999</v>
      </c>
      <c r="H75" s="75">
        <v>100</v>
      </c>
      <c r="I75" s="75">
        <v>100</v>
      </c>
    </row>
  </sheetData>
  <mergeCells count="2">
    <mergeCell ref="A3:G3"/>
    <mergeCell ref="A1:H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workbookViewId="0">
      <selection activeCell="N16" sqref="N16"/>
    </sheetView>
  </sheetViews>
  <sheetFormatPr defaultRowHeight="15" x14ac:dyDescent="0.25"/>
  <cols>
    <col min="2" max="2" width="31.140625" customWidth="1"/>
    <col min="3" max="7" width="11.7109375" customWidth="1"/>
  </cols>
  <sheetData>
    <row r="2" spans="1:11" ht="15.75" thickBot="1" x14ac:dyDescent="0.3"/>
    <row r="3" spans="1:11" ht="21" customHeight="1" x14ac:dyDescent="0.25">
      <c r="A3" s="165" t="s">
        <v>117</v>
      </c>
      <c r="B3" s="165" t="s">
        <v>118</v>
      </c>
      <c r="C3" s="168" t="s">
        <v>135</v>
      </c>
      <c r="D3" s="159" t="s">
        <v>119</v>
      </c>
      <c r="E3" s="159" t="s">
        <v>120</v>
      </c>
      <c r="F3" s="159" t="s">
        <v>121</v>
      </c>
      <c r="G3" s="159" t="s">
        <v>136</v>
      </c>
      <c r="H3" s="89" t="s">
        <v>122</v>
      </c>
      <c r="I3" s="89" t="s">
        <v>122</v>
      </c>
      <c r="J3" s="89" t="s">
        <v>122</v>
      </c>
      <c r="K3" s="89" t="s">
        <v>122</v>
      </c>
    </row>
    <row r="4" spans="1:11" ht="15.75" thickBot="1" x14ac:dyDescent="0.3">
      <c r="A4" s="166"/>
      <c r="B4" s="166"/>
      <c r="C4" s="169"/>
      <c r="D4" s="160"/>
      <c r="E4" s="160"/>
      <c r="F4" s="160"/>
      <c r="G4" s="160"/>
      <c r="H4" s="90" t="s">
        <v>123</v>
      </c>
      <c r="I4" s="90" t="s">
        <v>124</v>
      </c>
      <c r="J4" s="90" t="s">
        <v>125</v>
      </c>
      <c r="K4" s="90" t="s">
        <v>137</v>
      </c>
    </row>
    <row r="5" spans="1:11" ht="15.75" thickBot="1" x14ac:dyDescent="0.3">
      <c r="A5" s="167"/>
      <c r="B5" s="167"/>
      <c r="C5" s="91">
        <v>1</v>
      </c>
      <c r="D5" s="91">
        <v>2</v>
      </c>
      <c r="E5" s="91">
        <v>3</v>
      </c>
      <c r="F5" s="91">
        <v>4</v>
      </c>
      <c r="G5" s="91">
        <v>5</v>
      </c>
      <c r="H5" s="91" t="s">
        <v>126</v>
      </c>
      <c r="I5" s="91" t="s">
        <v>127</v>
      </c>
      <c r="J5" s="91" t="s">
        <v>128</v>
      </c>
      <c r="K5" s="91" t="s">
        <v>129</v>
      </c>
    </row>
    <row r="6" spans="1:11" ht="15.75" thickBot="1" x14ac:dyDescent="0.3">
      <c r="A6" s="161" t="s">
        <v>130</v>
      </c>
      <c r="B6" s="162"/>
      <c r="C6" s="92">
        <f>+C7+C11</f>
        <v>465061.06</v>
      </c>
      <c r="D6" s="92">
        <f>+D7+D11</f>
        <v>591930</v>
      </c>
      <c r="E6" s="92">
        <f t="shared" ref="E6:G6" si="0">+E7+E11</f>
        <v>831391</v>
      </c>
      <c r="F6" s="92">
        <f t="shared" si="0"/>
        <v>859753.5</v>
      </c>
      <c r="G6" s="92">
        <f t="shared" si="0"/>
        <v>898766</v>
      </c>
      <c r="H6" s="102">
        <f>+D6/C6</f>
        <v>1.2728006081610015</v>
      </c>
      <c r="I6" s="102">
        <f>+E6/D6</f>
        <v>1.4045427668812192</v>
      </c>
      <c r="J6" s="102">
        <f>+F6/E6</f>
        <v>1.0341145141094863</v>
      </c>
      <c r="K6" s="102">
        <f>+G6/F6</f>
        <v>1.0453763782293413</v>
      </c>
    </row>
    <row r="7" spans="1:11" ht="15.75" thickBot="1" x14ac:dyDescent="0.3">
      <c r="A7" s="163" t="s">
        <v>131</v>
      </c>
      <c r="B7" s="164"/>
      <c r="C7" s="93">
        <f t="shared" ref="C7:D9" si="1">+C8</f>
        <v>373435.38</v>
      </c>
      <c r="D7" s="93">
        <f t="shared" si="1"/>
        <v>453939</v>
      </c>
      <c r="E7" s="93">
        <f t="shared" ref="E7:G9" si="2">+E8</f>
        <v>675194</v>
      </c>
      <c r="F7" s="93">
        <f t="shared" si="2"/>
        <v>699556.5</v>
      </c>
      <c r="G7" s="93">
        <f t="shared" si="2"/>
        <v>733569</v>
      </c>
      <c r="H7" s="103">
        <f t="shared" ref="H7:H10" si="3">+D7/C7</f>
        <v>1.2155757711012813</v>
      </c>
      <c r="I7" s="103">
        <f t="shared" ref="I7:I10" si="4">+E7/D7</f>
        <v>1.4874113041620129</v>
      </c>
      <c r="J7" s="103">
        <f t="shared" ref="J7:J10" si="5">+F7/E7</f>
        <v>1.0360822222946293</v>
      </c>
      <c r="K7" s="103">
        <f t="shared" ref="K7:K10" si="6">+G7/F7</f>
        <v>1.0486200900141733</v>
      </c>
    </row>
    <row r="8" spans="1:11" ht="15.75" thickBot="1" x14ac:dyDescent="0.3">
      <c r="A8" s="155" t="s">
        <v>83</v>
      </c>
      <c r="B8" s="156"/>
      <c r="C8" s="94">
        <f t="shared" si="1"/>
        <v>373435.38</v>
      </c>
      <c r="D8" s="94">
        <f t="shared" si="1"/>
        <v>453939</v>
      </c>
      <c r="E8" s="94">
        <f t="shared" si="2"/>
        <v>675194</v>
      </c>
      <c r="F8" s="94">
        <f t="shared" si="2"/>
        <v>699556.5</v>
      </c>
      <c r="G8" s="94">
        <f t="shared" si="2"/>
        <v>733569</v>
      </c>
      <c r="H8" s="104">
        <f t="shared" si="3"/>
        <v>1.2155757711012813</v>
      </c>
      <c r="I8" s="104">
        <f t="shared" si="4"/>
        <v>1.4874113041620129</v>
      </c>
      <c r="J8" s="104">
        <f t="shared" si="5"/>
        <v>1.0360822222946293</v>
      </c>
      <c r="K8" s="104">
        <f t="shared" si="6"/>
        <v>1.0486200900141733</v>
      </c>
    </row>
    <row r="9" spans="1:11" ht="21.75" thickBot="1" x14ac:dyDescent="0.3">
      <c r="A9" s="95">
        <v>6</v>
      </c>
      <c r="B9" s="96" t="s">
        <v>7</v>
      </c>
      <c r="C9" s="92">
        <f t="shared" si="1"/>
        <v>373435.38</v>
      </c>
      <c r="D9" s="92">
        <f t="shared" si="1"/>
        <v>453939</v>
      </c>
      <c r="E9" s="92">
        <f t="shared" si="2"/>
        <v>675194</v>
      </c>
      <c r="F9" s="92">
        <f t="shared" si="2"/>
        <v>699556.5</v>
      </c>
      <c r="G9" s="92">
        <f t="shared" si="2"/>
        <v>733569</v>
      </c>
      <c r="H9" s="102">
        <f t="shared" si="3"/>
        <v>1.2155757711012813</v>
      </c>
      <c r="I9" s="102">
        <f t="shared" si="4"/>
        <v>1.4874113041620129</v>
      </c>
      <c r="J9" s="102">
        <f t="shared" si="5"/>
        <v>1.0360822222946293</v>
      </c>
      <c r="K9" s="102">
        <f t="shared" si="6"/>
        <v>1.0486200900141733</v>
      </c>
    </row>
    <row r="10" spans="1:11" ht="23.25" thickBot="1" x14ac:dyDescent="0.3">
      <c r="A10" s="97">
        <v>67</v>
      </c>
      <c r="B10" s="98" t="s">
        <v>27</v>
      </c>
      <c r="C10" s="99">
        <v>373435.38</v>
      </c>
      <c r="D10" s="99">
        <v>453939</v>
      </c>
      <c r="E10" s="99">
        <v>675194</v>
      </c>
      <c r="F10" s="99">
        <v>699556.5</v>
      </c>
      <c r="G10" s="99">
        <v>733569</v>
      </c>
      <c r="H10" s="105">
        <f t="shared" si="3"/>
        <v>1.2155757711012813</v>
      </c>
      <c r="I10" s="105">
        <f t="shared" si="4"/>
        <v>1.4874113041620129</v>
      </c>
      <c r="J10" s="105">
        <f t="shared" si="5"/>
        <v>1.0360822222946293</v>
      </c>
      <c r="K10" s="105">
        <f t="shared" si="6"/>
        <v>1.0486200900141733</v>
      </c>
    </row>
    <row r="11" spans="1:11" ht="15.75" thickBot="1" x14ac:dyDescent="0.3">
      <c r="A11" s="163" t="s">
        <v>132</v>
      </c>
      <c r="B11" s="164"/>
      <c r="C11" s="93">
        <f>+C12+C15+C19</f>
        <v>91625.680000000008</v>
      </c>
      <c r="D11" s="93">
        <f>+D12+D15+D19+D22</f>
        <v>137991</v>
      </c>
      <c r="E11" s="93">
        <f>+E12+E15+E19+E22</f>
        <v>156197</v>
      </c>
      <c r="F11" s="93">
        <f t="shared" ref="F11:G11" si="7">+F12+F15+F19+F22</f>
        <v>160197</v>
      </c>
      <c r="G11" s="93">
        <f t="shared" si="7"/>
        <v>165197</v>
      </c>
      <c r="H11" s="103">
        <f t="shared" ref="H11:H14" si="8">+D11/C11</f>
        <v>1.5060297506114004</v>
      </c>
      <c r="I11" s="103">
        <f t="shared" ref="I11:I14" si="9">+E11/D11</f>
        <v>1.1319361407628035</v>
      </c>
      <c r="J11" s="103">
        <f t="shared" ref="J11:J14" si="10">+F11/E11</f>
        <v>1.0256086864664493</v>
      </c>
      <c r="K11" s="103">
        <f t="shared" ref="K11:K14" si="11">+G11/F11</f>
        <v>1.0312115707535097</v>
      </c>
    </row>
    <row r="12" spans="1:11" ht="15.75" thickBot="1" x14ac:dyDescent="0.3">
      <c r="A12" s="155" t="s">
        <v>103</v>
      </c>
      <c r="B12" s="156"/>
      <c r="C12" s="94">
        <f>+C13</f>
        <v>7316.83</v>
      </c>
      <c r="D12" s="94">
        <f>+D13</f>
        <v>30400</v>
      </c>
      <c r="E12" s="94">
        <f t="shared" ref="E12:G13" si="12">+E13</f>
        <v>35000</v>
      </c>
      <c r="F12" s="94">
        <f t="shared" si="12"/>
        <v>35000</v>
      </c>
      <c r="G12" s="94">
        <f t="shared" si="12"/>
        <v>35000</v>
      </c>
      <c r="H12" s="104">
        <f t="shared" si="8"/>
        <v>4.1548047446776817</v>
      </c>
      <c r="I12" s="104">
        <f t="shared" si="9"/>
        <v>1.1513157894736843</v>
      </c>
      <c r="J12" s="104">
        <f t="shared" si="10"/>
        <v>1</v>
      </c>
      <c r="K12" s="104">
        <f t="shared" si="11"/>
        <v>1</v>
      </c>
    </row>
    <row r="13" spans="1:11" ht="15.75" thickBot="1" x14ac:dyDescent="0.3">
      <c r="A13" s="95">
        <v>6</v>
      </c>
      <c r="B13" s="96" t="s">
        <v>7</v>
      </c>
      <c r="C13" s="92">
        <f>+C14</f>
        <v>7316.83</v>
      </c>
      <c r="D13" s="92">
        <f>+D14</f>
        <v>30400</v>
      </c>
      <c r="E13" s="92">
        <f t="shared" si="12"/>
        <v>35000</v>
      </c>
      <c r="F13" s="92">
        <f t="shared" si="12"/>
        <v>35000</v>
      </c>
      <c r="G13" s="92">
        <f t="shared" si="12"/>
        <v>35000</v>
      </c>
      <c r="H13" s="102">
        <f t="shared" si="8"/>
        <v>4.1548047446776817</v>
      </c>
      <c r="I13" s="102">
        <f t="shared" si="9"/>
        <v>1.1513157894736843</v>
      </c>
      <c r="J13" s="102">
        <f t="shared" si="10"/>
        <v>1</v>
      </c>
      <c r="K13" s="102">
        <f t="shared" si="11"/>
        <v>1</v>
      </c>
    </row>
    <row r="14" spans="1:11" ht="23.25" thickBot="1" x14ac:dyDescent="0.3">
      <c r="A14" s="97">
        <v>66</v>
      </c>
      <c r="B14" s="98" t="s">
        <v>133</v>
      </c>
      <c r="C14" s="99">
        <v>7316.83</v>
      </c>
      <c r="D14" s="99">
        <v>30400</v>
      </c>
      <c r="E14" s="99">
        <v>35000</v>
      </c>
      <c r="F14" s="99">
        <v>35000</v>
      </c>
      <c r="G14" s="99">
        <v>35000</v>
      </c>
      <c r="H14" s="105">
        <f t="shared" si="8"/>
        <v>4.1548047446776817</v>
      </c>
      <c r="I14" s="105">
        <f t="shared" si="9"/>
        <v>1.1513157894736843</v>
      </c>
      <c r="J14" s="105">
        <f t="shared" si="10"/>
        <v>1</v>
      </c>
      <c r="K14" s="105">
        <f t="shared" si="11"/>
        <v>1</v>
      </c>
    </row>
    <row r="15" spans="1:11" ht="15.75" thickBot="1" x14ac:dyDescent="0.3">
      <c r="A15" s="155" t="s">
        <v>88</v>
      </c>
      <c r="B15" s="156"/>
      <c r="C15" s="94">
        <f t="shared" ref="C15:D17" si="13">+C16</f>
        <v>76257.14</v>
      </c>
      <c r="D15" s="94">
        <f t="shared" si="13"/>
        <v>100257</v>
      </c>
      <c r="E15" s="94">
        <f t="shared" ref="E15:G17" si="14">+E16</f>
        <v>107000</v>
      </c>
      <c r="F15" s="94">
        <f t="shared" si="14"/>
        <v>111000</v>
      </c>
      <c r="G15" s="94">
        <f t="shared" si="14"/>
        <v>116000</v>
      </c>
      <c r="H15" s="104">
        <f t="shared" ref="H15" si="15">+D15/C15</f>
        <v>1.3147227918592279</v>
      </c>
      <c r="I15" s="104">
        <f t="shared" ref="I15" si="16">+E15/D15</f>
        <v>1.0672571491267442</v>
      </c>
      <c r="J15" s="104">
        <f t="shared" ref="J15" si="17">+F15/E15</f>
        <v>1.0373831775700935</v>
      </c>
      <c r="K15" s="104">
        <f t="shared" ref="K15" si="18">+G15/F15</f>
        <v>1.045045045045045</v>
      </c>
    </row>
    <row r="16" spans="1:11" ht="15.75" thickBot="1" x14ac:dyDescent="0.3">
      <c r="A16" s="157" t="s">
        <v>89</v>
      </c>
      <c r="B16" s="158"/>
      <c r="C16" s="100">
        <f t="shared" si="13"/>
        <v>76257.14</v>
      </c>
      <c r="D16" s="100">
        <f t="shared" si="13"/>
        <v>100257</v>
      </c>
      <c r="E16" s="100">
        <f t="shared" si="14"/>
        <v>107000</v>
      </c>
      <c r="F16" s="100">
        <f t="shared" si="14"/>
        <v>111000</v>
      </c>
      <c r="G16" s="100">
        <f t="shared" si="14"/>
        <v>116000</v>
      </c>
      <c r="H16" s="106">
        <f>+D16/C16</f>
        <v>1.3147227918592279</v>
      </c>
      <c r="I16" s="106">
        <f>+E16/D16</f>
        <v>1.0672571491267442</v>
      </c>
      <c r="J16" s="106">
        <f>+F16/E16</f>
        <v>1.0373831775700935</v>
      </c>
      <c r="K16" s="106">
        <f>+G16/F16</f>
        <v>1.045045045045045</v>
      </c>
    </row>
    <row r="17" spans="1:11" ht="15.75" thickBot="1" x14ac:dyDescent="0.3">
      <c r="A17" s="95">
        <v>6</v>
      </c>
      <c r="B17" s="96" t="s">
        <v>7</v>
      </c>
      <c r="C17" s="92">
        <f t="shared" si="13"/>
        <v>76257.14</v>
      </c>
      <c r="D17" s="92">
        <f t="shared" si="13"/>
        <v>100257</v>
      </c>
      <c r="E17" s="92">
        <f t="shared" si="14"/>
        <v>107000</v>
      </c>
      <c r="F17" s="92">
        <f t="shared" si="14"/>
        <v>111000</v>
      </c>
      <c r="G17" s="92">
        <f t="shared" si="14"/>
        <v>116000</v>
      </c>
      <c r="H17" s="102">
        <f t="shared" ref="H17:H19" si="19">+D17/C17</f>
        <v>1.3147227918592279</v>
      </c>
      <c r="I17" s="102">
        <f t="shared" ref="I17:I19" si="20">+E17/D17</f>
        <v>1.0672571491267442</v>
      </c>
      <c r="J17" s="102">
        <f t="shared" ref="J17:J19" si="21">+F17/E17</f>
        <v>1.0373831775700935</v>
      </c>
      <c r="K17" s="102">
        <f t="shared" ref="K17:K19" si="22">+G17/F17</f>
        <v>1.045045045045045</v>
      </c>
    </row>
    <row r="18" spans="1:11" ht="45.75" thickBot="1" x14ac:dyDescent="0.3">
      <c r="A18" s="97">
        <v>65</v>
      </c>
      <c r="B18" s="98" t="s">
        <v>134</v>
      </c>
      <c r="C18" s="99">
        <v>76257.14</v>
      </c>
      <c r="D18" s="99">
        <v>100257</v>
      </c>
      <c r="E18" s="99">
        <v>107000</v>
      </c>
      <c r="F18" s="99">
        <v>111000</v>
      </c>
      <c r="G18" s="99">
        <v>116000</v>
      </c>
      <c r="H18" s="105">
        <f t="shared" si="19"/>
        <v>1.3147227918592279</v>
      </c>
      <c r="I18" s="105">
        <f t="shared" si="20"/>
        <v>1.0672571491267442</v>
      </c>
      <c r="J18" s="105">
        <f t="shared" si="21"/>
        <v>1.0373831775700935</v>
      </c>
      <c r="K18" s="105">
        <f t="shared" si="22"/>
        <v>1.045045045045045</v>
      </c>
    </row>
    <row r="19" spans="1:11" ht="15.75" thickBot="1" x14ac:dyDescent="0.3">
      <c r="A19" s="155" t="s">
        <v>93</v>
      </c>
      <c r="B19" s="156"/>
      <c r="C19" s="94">
        <f>+C20</f>
        <v>8051.71</v>
      </c>
      <c r="D19" s="94">
        <f>+D20</f>
        <v>7184</v>
      </c>
      <c r="E19" s="94">
        <f t="shared" ref="E19:G20" si="23">+E20</f>
        <v>13897</v>
      </c>
      <c r="F19" s="94">
        <f t="shared" si="23"/>
        <v>13897</v>
      </c>
      <c r="G19" s="94">
        <f t="shared" si="23"/>
        <v>13897</v>
      </c>
      <c r="H19" s="104">
        <f t="shared" si="19"/>
        <v>0.89223283004479792</v>
      </c>
      <c r="I19" s="104">
        <f t="shared" si="20"/>
        <v>1.9344376391982183</v>
      </c>
      <c r="J19" s="104">
        <f t="shared" si="21"/>
        <v>1</v>
      </c>
      <c r="K19" s="104">
        <f t="shared" si="22"/>
        <v>1</v>
      </c>
    </row>
    <row r="20" spans="1:11" ht="15.75" thickBot="1" x14ac:dyDescent="0.3">
      <c r="A20" s="95">
        <v>6</v>
      </c>
      <c r="B20" s="96" t="s">
        <v>7</v>
      </c>
      <c r="C20" s="92">
        <f>+C21</f>
        <v>8051.71</v>
      </c>
      <c r="D20" s="92">
        <f>+D21</f>
        <v>7184</v>
      </c>
      <c r="E20" s="92">
        <f t="shared" si="23"/>
        <v>13897</v>
      </c>
      <c r="F20" s="92">
        <f t="shared" si="23"/>
        <v>13897</v>
      </c>
      <c r="G20" s="92">
        <f t="shared" si="23"/>
        <v>13897</v>
      </c>
      <c r="H20" s="102">
        <f t="shared" ref="H20:H22" si="24">+D20/C20</f>
        <v>0.89223283004479792</v>
      </c>
      <c r="I20" s="102">
        <f t="shared" ref="I20:I22" si="25">+E20/D20</f>
        <v>1.9344376391982183</v>
      </c>
      <c r="J20" s="102">
        <f t="shared" ref="J20:J22" si="26">+F20/E20</f>
        <v>1</v>
      </c>
      <c r="K20" s="102">
        <f t="shared" ref="K20:K22" si="27">+G20/F20</f>
        <v>1</v>
      </c>
    </row>
    <row r="21" spans="1:11" ht="23.25" thickBot="1" x14ac:dyDescent="0.3">
      <c r="A21" s="97">
        <v>63</v>
      </c>
      <c r="B21" s="98" t="s">
        <v>26</v>
      </c>
      <c r="C21" s="99">
        <v>8051.71</v>
      </c>
      <c r="D21" s="99">
        <v>7184</v>
      </c>
      <c r="E21" s="99">
        <v>13897</v>
      </c>
      <c r="F21" s="99">
        <v>13897</v>
      </c>
      <c r="G21" s="99">
        <v>13897</v>
      </c>
      <c r="H21" s="105">
        <f t="shared" si="24"/>
        <v>0.89223283004479792</v>
      </c>
      <c r="I21" s="105">
        <f t="shared" si="25"/>
        <v>1.9344376391982183</v>
      </c>
      <c r="J21" s="105">
        <f t="shared" si="26"/>
        <v>1</v>
      </c>
      <c r="K21" s="105">
        <f t="shared" si="27"/>
        <v>1</v>
      </c>
    </row>
    <row r="22" spans="1:11" ht="15.75" thickBot="1" x14ac:dyDescent="0.3">
      <c r="A22" s="155" t="s">
        <v>95</v>
      </c>
      <c r="B22" s="156"/>
      <c r="C22" s="94">
        <f>+C23</f>
        <v>150</v>
      </c>
      <c r="D22" s="94">
        <f t="shared" ref="D22:G24" si="28">+D23</f>
        <v>150</v>
      </c>
      <c r="E22" s="94">
        <f t="shared" si="28"/>
        <v>300</v>
      </c>
      <c r="F22" s="94">
        <f t="shared" si="28"/>
        <v>300</v>
      </c>
      <c r="G22" s="94">
        <f t="shared" si="28"/>
        <v>300</v>
      </c>
      <c r="H22" s="104">
        <f t="shared" si="24"/>
        <v>1</v>
      </c>
      <c r="I22" s="104">
        <f t="shared" si="25"/>
        <v>2</v>
      </c>
      <c r="J22" s="104">
        <f t="shared" si="26"/>
        <v>1</v>
      </c>
      <c r="K22" s="104">
        <f t="shared" si="27"/>
        <v>1</v>
      </c>
    </row>
    <row r="23" spans="1:11" ht="15.75" thickBot="1" x14ac:dyDescent="0.3">
      <c r="A23" s="157" t="s">
        <v>96</v>
      </c>
      <c r="B23" s="158"/>
      <c r="C23" s="100">
        <f>+C24</f>
        <v>150</v>
      </c>
      <c r="D23" s="100">
        <f t="shared" si="28"/>
        <v>150</v>
      </c>
      <c r="E23" s="100">
        <f t="shared" si="28"/>
        <v>300</v>
      </c>
      <c r="F23" s="100">
        <f t="shared" si="28"/>
        <v>300</v>
      </c>
      <c r="G23" s="100">
        <f t="shared" si="28"/>
        <v>300</v>
      </c>
      <c r="H23" s="106">
        <f>+D23/C23</f>
        <v>1</v>
      </c>
      <c r="I23" s="106">
        <f>+E23/D23</f>
        <v>2</v>
      </c>
      <c r="J23" s="106">
        <f>+F23/E23</f>
        <v>1</v>
      </c>
      <c r="K23" s="106">
        <f>+G23/F23</f>
        <v>1</v>
      </c>
    </row>
    <row r="24" spans="1:11" ht="15.75" thickBot="1" x14ac:dyDescent="0.3">
      <c r="A24" s="95">
        <v>6</v>
      </c>
      <c r="B24" s="96" t="s">
        <v>7</v>
      </c>
      <c r="C24" s="92">
        <f>+C25</f>
        <v>150</v>
      </c>
      <c r="D24" s="92">
        <f t="shared" si="28"/>
        <v>150</v>
      </c>
      <c r="E24" s="92">
        <f t="shared" si="28"/>
        <v>300</v>
      </c>
      <c r="F24" s="92">
        <f t="shared" si="28"/>
        <v>300</v>
      </c>
      <c r="G24" s="92">
        <f t="shared" si="28"/>
        <v>300</v>
      </c>
      <c r="H24" s="102">
        <f t="shared" ref="H24:H25" si="29">+D24/C24</f>
        <v>1</v>
      </c>
      <c r="I24" s="102">
        <f t="shared" ref="I24:I25" si="30">+E24/D24</f>
        <v>2</v>
      </c>
      <c r="J24" s="102">
        <f t="shared" ref="J24:J25" si="31">+F24/E24</f>
        <v>1</v>
      </c>
      <c r="K24" s="102">
        <f t="shared" ref="K24:K25" si="32">+G24/F24</f>
        <v>1</v>
      </c>
    </row>
    <row r="25" spans="1:11" ht="23.25" thickBot="1" x14ac:dyDescent="0.3">
      <c r="A25" s="97">
        <v>66</v>
      </c>
      <c r="B25" s="98" t="s">
        <v>133</v>
      </c>
      <c r="C25" s="99">
        <v>150</v>
      </c>
      <c r="D25" s="99">
        <v>150</v>
      </c>
      <c r="E25" s="99">
        <v>300</v>
      </c>
      <c r="F25" s="99">
        <v>300</v>
      </c>
      <c r="G25" s="99">
        <v>300</v>
      </c>
      <c r="H25" s="105">
        <f t="shared" si="29"/>
        <v>1</v>
      </c>
      <c r="I25" s="105">
        <f t="shared" si="30"/>
        <v>2</v>
      </c>
      <c r="J25" s="105">
        <f t="shared" si="31"/>
        <v>1</v>
      </c>
      <c r="K25" s="105">
        <f t="shared" si="32"/>
        <v>1</v>
      </c>
    </row>
  </sheetData>
  <mergeCells count="17">
    <mergeCell ref="A12:B12"/>
    <mergeCell ref="A3:A5"/>
    <mergeCell ref="B3:B5"/>
    <mergeCell ref="C3:C4"/>
    <mergeCell ref="D3:D4"/>
    <mergeCell ref="G3:G4"/>
    <mergeCell ref="A6:B6"/>
    <mergeCell ref="A7:B7"/>
    <mergeCell ref="A8:B8"/>
    <mergeCell ref="A11:B11"/>
    <mergeCell ref="E3:E4"/>
    <mergeCell ref="F3:F4"/>
    <mergeCell ref="A15:B15"/>
    <mergeCell ref="A16:B16"/>
    <mergeCell ref="A19:B19"/>
    <mergeCell ref="A22:B22"/>
    <mergeCell ref="A23:B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topLeftCell="A13" workbookViewId="0">
      <selection activeCell="C18" sqref="C18"/>
    </sheetView>
  </sheetViews>
  <sheetFormatPr defaultRowHeight="15" x14ac:dyDescent="0.25"/>
  <cols>
    <col min="3" max="3" width="17.42578125" customWidth="1"/>
    <col min="4" max="4" width="13.140625" customWidth="1"/>
    <col min="6" max="6" width="16.7109375" customWidth="1"/>
    <col min="7" max="7" width="14.85546875" customWidth="1"/>
  </cols>
  <sheetData>
    <row r="2" spans="2:7" ht="15.75" thickBot="1" x14ac:dyDescent="0.3"/>
    <row r="3" spans="2:7" ht="32.25" thickBot="1" x14ac:dyDescent="0.3">
      <c r="B3" s="107" t="s">
        <v>138</v>
      </c>
      <c r="C3" s="108" t="s">
        <v>139</v>
      </c>
      <c r="D3" s="108" t="s">
        <v>140</v>
      </c>
      <c r="E3" s="109" t="s">
        <v>138</v>
      </c>
      <c r="F3" s="108" t="s">
        <v>141</v>
      </c>
      <c r="G3" s="108" t="s">
        <v>142</v>
      </c>
    </row>
    <row r="4" spans="2:7" ht="21" customHeight="1" thickBot="1" x14ac:dyDescent="0.3">
      <c r="B4" s="179" t="s">
        <v>143</v>
      </c>
      <c r="C4" s="180"/>
      <c r="D4" s="110">
        <f>+D5+D9+D11+D15+D17+D19</f>
        <v>823391</v>
      </c>
      <c r="E4" s="179" t="s">
        <v>144</v>
      </c>
      <c r="F4" s="180"/>
      <c r="G4" s="110">
        <f>+G5+G9+G11+G15+G17+G19</f>
        <v>823391</v>
      </c>
    </row>
    <row r="5" spans="2:7" ht="21.75" thickBot="1" x14ac:dyDescent="0.3">
      <c r="B5" s="111" t="s">
        <v>145</v>
      </c>
      <c r="C5" s="112" t="s">
        <v>146</v>
      </c>
      <c r="D5" s="113">
        <f>+D6</f>
        <v>675194</v>
      </c>
      <c r="E5" s="119" t="s">
        <v>145</v>
      </c>
      <c r="F5" s="112" t="s">
        <v>146</v>
      </c>
      <c r="G5" s="114">
        <f>SUM(G6:G8)</f>
        <v>675194</v>
      </c>
    </row>
    <row r="6" spans="2:7" ht="15.75" thickBot="1" x14ac:dyDescent="0.3">
      <c r="B6" s="170">
        <v>67</v>
      </c>
      <c r="C6" s="173" t="s">
        <v>147</v>
      </c>
      <c r="D6" s="176">
        <v>675194</v>
      </c>
      <c r="E6" s="120">
        <v>31</v>
      </c>
      <c r="F6" s="101" t="s">
        <v>10</v>
      </c>
      <c r="G6" s="99">
        <f>579250+32916</f>
        <v>612166</v>
      </c>
    </row>
    <row r="7" spans="2:7" ht="15.75" thickBot="1" x14ac:dyDescent="0.3">
      <c r="B7" s="171"/>
      <c r="C7" s="174"/>
      <c r="D7" s="177"/>
      <c r="E7" s="120">
        <v>32</v>
      </c>
      <c r="F7" s="101" t="s">
        <v>21</v>
      </c>
      <c r="G7" s="99">
        <v>56028</v>
      </c>
    </row>
    <row r="8" spans="2:7" ht="23.25" thickBot="1" x14ac:dyDescent="0.3">
      <c r="B8" s="172"/>
      <c r="C8" s="175"/>
      <c r="D8" s="178"/>
      <c r="E8" s="120">
        <v>37</v>
      </c>
      <c r="F8" s="98" t="s">
        <v>148</v>
      </c>
      <c r="G8" s="99">
        <v>7000</v>
      </c>
    </row>
    <row r="9" spans="2:7" ht="15.75" thickBot="1" x14ac:dyDescent="0.3">
      <c r="B9" s="117" t="s">
        <v>149</v>
      </c>
      <c r="C9" s="112" t="s">
        <v>150</v>
      </c>
      <c r="D9" s="113">
        <f>+D10</f>
        <v>35000</v>
      </c>
      <c r="E9" s="119" t="s">
        <v>149</v>
      </c>
      <c r="F9" s="112" t="s">
        <v>150</v>
      </c>
      <c r="G9" s="114">
        <f>+G10</f>
        <v>35000</v>
      </c>
    </row>
    <row r="10" spans="2:7" ht="74.25" customHeight="1" x14ac:dyDescent="0.25">
      <c r="B10" s="122">
        <v>66</v>
      </c>
      <c r="C10" s="123" t="s">
        <v>133</v>
      </c>
      <c r="D10" s="124">
        <v>35000</v>
      </c>
      <c r="E10" s="125">
        <v>32</v>
      </c>
      <c r="F10" s="125" t="s">
        <v>21</v>
      </c>
      <c r="G10" s="126">
        <v>35000</v>
      </c>
    </row>
    <row r="11" spans="2:7" ht="21.75" thickBot="1" x14ac:dyDescent="0.3">
      <c r="B11" s="117" t="s">
        <v>151</v>
      </c>
      <c r="C11" s="112" t="s">
        <v>152</v>
      </c>
      <c r="D11" s="113">
        <f>+D12</f>
        <v>99000</v>
      </c>
      <c r="E11" s="119" t="s">
        <v>151</v>
      </c>
      <c r="F11" s="112" t="s">
        <v>152</v>
      </c>
      <c r="G11" s="114">
        <f>SUM(G12:G14)</f>
        <v>99000</v>
      </c>
    </row>
    <row r="12" spans="2:7" ht="28.5" customHeight="1" thickBot="1" x14ac:dyDescent="0.3">
      <c r="B12" s="170">
        <v>65</v>
      </c>
      <c r="C12" s="173" t="s">
        <v>134</v>
      </c>
      <c r="D12" s="176">
        <v>99000</v>
      </c>
      <c r="E12" s="120">
        <v>32</v>
      </c>
      <c r="F12" s="101" t="s">
        <v>21</v>
      </c>
      <c r="G12" s="99">
        <v>96098</v>
      </c>
    </row>
    <row r="13" spans="2:7" ht="15.75" thickBot="1" x14ac:dyDescent="0.3">
      <c r="B13" s="171"/>
      <c r="C13" s="174"/>
      <c r="D13" s="177"/>
      <c r="E13" s="120">
        <v>34</v>
      </c>
      <c r="F13" s="101" t="s">
        <v>79</v>
      </c>
      <c r="G13" s="99">
        <v>902</v>
      </c>
    </row>
    <row r="14" spans="2:7" ht="34.5" thickBot="1" x14ac:dyDescent="0.3">
      <c r="B14" s="172"/>
      <c r="C14" s="175"/>
      <c r="D14" s="178"/>
      <c r="E14" s="120">
        <v>42</v>
      </c>
      <c r="F14" s="98" t="s">
        <v>28</v>
      </c>
      <c r="G14" s="99">
        <v>2000</v>
      </c>
    </row>
    <row r="15" spans="2:7" ht="32.25" thickBot="1" x14ac:dyDescent="0.3">
      <c r="B15" s="117" t="s">
        <v>153</v>
      </c>
      <c r="C15" s="112" t="s">
        <v>154</v>
      </c>
      <c r="D15" s="113">
        <f>+D16</f>
        <v>1977</v>
      </c>
      <c r="E15" s="119" t="s">
        <v>153</v>
      </c>
      <c r="F15" s="112" t="s">
        <v>155</v>
      </c>
      <c r="G15" s="114">
        <f>+G16</f>
        <v>1977</v>
      </c>
    </row>
    <row r="16" spans="2:7" ht="34.5" thickBot="1" x14ac:dyDescent="0.3">
      <c r="B16" s="118">
        <v>63</v>
      </c>
      <c r="C16" s="98" t="s">
        <v>26</v>
      </c>
      <c r="D16" s="115">
        <v>1977</v>
      </c>
      <c r="E16" s="120">
        <v>32</v>
      </c>
      <c r="F16" s="101" t="s">
        <v>21</v>
      </c>
      <c r="G16" s="99">
        <v>1977</v>
      </c>
    </row>
    <row r="17" spans="2:7" ht="32.25" thickBot="1" x14ac:dyDescent="0.3">
      <c r="B17" s="117" t="s">
        <v>156</v>
      </c>
      <c r="C17" s="112" t="s">
        <v>157</v>
      </c>
      <c r="D17" s="113">
        <f>+D18</f>
        <v>11920</v>
      </c>
      <c r="E17" s="119" t="s">
        <v>156</v>
      </c>
      <c r="F17" s="112" t="s">
        <v>157</v>
      </c>
      <c r="G17" s="114">
        <f>+G18</f>
        <v>11920</v>
      </c>
    </row>
    <row r="18" spans="2:7" ht="34.5" thickBot="1" x14ac:dyDescent="0.3">
      <c r="B18" s="118">
        <v>63</v>
      </c>
      <c r="C18" s="98" t="s">
        <v>26</v>
      </c>
      <c r="D18" s="115">
        <v>11920</v>
      </c>
      <c r="E18" s="120">
        <v>32</v>
      </c>
      <c r="F18" s="101" t="s">
        <v>21</v>
      </c>
      <c r="G18" s="99">
        <v>11920</v>
      </c>
    </row>
    <row r="19" spans="2:7" ht="21.75" thickBot="1" x14ac:dyDescent="0.3">
      <c r="B19" s="117" t="s">
        <v>158</v>
      </c>
      <c r="C19" s="112" t="s">
        <v>159</v>
      </c>
      <c r="D19" s="113">
        <f>+D20</f>
        <v>300</v>
      </c>
      <c r="E19" s="119" t="s">
        <v>158</v>
      </c>
      <c r="F19" s="112" t="s">
        <v>159</v>
      </c>
      <c r="G19" s="114">
        <f>+G20</f>
        <v>300</v>
      </c>
    </row>
    <row r="20" spans="2:7" ht="45.75" thickBot="1" x14ac:dyDescent="0.3">
      <c r="B20" s="118">
        <v>66</v>
      </c>
      <c r="C20" s="98" t="s">
        <v>133</v>
      </c>
      <c r="D20" s="115">
        <v>300</v>
      </c>
      <c r="E20" s="120">
        <v>32</v>
      </c>
      <c r="F20" s="101" t="s">
        <v>21</v>
      </c>
      <c r="G20" s="99">
        <v>300</v>
      </c>
    </row>
    <row r="21" spans="2:7" ht="15.75" x14ac:dyDescent="0.25">
      <c r="B21" s="116"/>
      <c r="E21" s="121"/>
      <c r="G21" s="72"/>
    </row>
    <row r="22" spans="2:7" x14ac:dyDescent="0.25">
      <c r="E22" s="121"/>
      <c r="G22" s="72"/>
    </row>
    <row r="23" spans="2:7" x14ac:dyDescent="0.25">
      <c r="E23" s="121"/>
    </row>
  </sheetData>
  <mergeCells count="8">
    <mergeCell ref="B12:B14"/>
    <mergeCell ref="C12:C14"/>
    <mergeCell ref="D12:D14"/>
    <mergeCell ref="B4:C4"/>
    <mergeCell ref="E4:F4"/>
    <mergeCell ref="B6:B8"/>
    <mergeCell ref="C6:C8"/>
    <mergeCell ref="D6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POSEBAN DIO</vt:lpstr>
      <vt:lpstr>List1</vt:lpstr>
      <vt:lpstr>List2</vt:lpstr>
      <vt:lpstr>'POSEBAN DIO'!Ispis_naslova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Hewlett-Packard Company</cp:lastModifiedBy>
  <cp:lastPrinted>2024-11-12T08:31:36Z</cp:lastPrinted>
  <dcterms:created xsi:type="dcterms:W3CDTF">2022-08-12T12:51:27Z</dcterms:created>
  <dcterms:modified xsi:type="dcterms:W3CDTF">2025-02-12T13:59:51Z</dcterms:modified>
</cp:coreProperties>
</file>