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AN DIO" sheetId="2" r:id="rId7"/>
    <sheet name="List1" sheetId="11" r:id="rId8"/>
    <sheet name="List2" sheetId="12" r:id="rId9"/>
    <sheet name="List3" sheetId="13" r:id="rId10"/>
  </sheets>
  <definedNames>
    <definedName name="_xlnm.Print_Titles" localSheetId="6">'POSEBAN DIO'!$5:$5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8" i="2"/>
  <c r="E10" i="2"/>
  <c r="G39" i="2"/>
  <c r="F39" i="2"/>
  <c r="E39" i="2"/>
  <c r="G70" i="2"/>
  <c r="F70" i="2"/>
  <c r="G69" i="2"/>
  <c r="F69" i="2"/>
  <c r="G63" i="2"/>
  <c r="F63" i="2"/>
  <c r="G62" i="2"/>
  <c r="G61" i="2" s="1"/>
  <c r="F62" i="2"/>
  <c r="F61" i="2" s="1"/>
  <c r="G41" i="2"/>
  <c r="F41" i="2"/>
  <c r="G40" i="2"/>
  <c r="F40" i="2"/>
  <c r="G37" i="2"/>
  <c r="F37" i="2"/>
  <c r="G36" i="2"/>
  <c r="F36" i="2"/>
  <c r="G14" i="2"/>
  <c r="F14" i="2"/>
  <c r="G13" i="2"/>
  <c r="F13" i="2"/>
  <c r="F14" i="5"/>
  <c r="F11" i="5" s="1"/>
  <c r="F10" i="5" s="1"/>
  <c r="E14" i="5"/>
  <c r="E11" i="5" s="1"/>
  <c r="E10" i="5" s="1"/>
  <c r="F13" i="5"/>
  <c r="E13" i="5"/>
  <c r="F12" i="5"/>
  <c r="E12" i="5"/>
  <c r="D13" i="5"/>
  <c r="F38" i="8"/>
  <c r="E38" i="8"/>
  <c r="F34" i="8"/>
  <c r="E34" i="8"/>
  <c r="F32" i="8"/>
  <c r="E32" i="8"/>
  <c r="F30" i="8"/>
  <c r="F27" i="8" s="1"/>
  <c r="E30" i="8"/>
  <c r="E27" i="8" s="1"/>
  <c r="F29" i="8"/>
  <c r="E29" i="8"/>
  <c r="F28" i="8"/>
  <c r="E28" i="8"/>
  <c r="F21" i="8"/>
  <c r="E21" i="8"/>
  <c r="F17" i="8"/>
  <c r="E17" i="8"/>
  <c r="F15" i="8"/>
  <c r="E15" i="8"/>
  <c r="F13" i="8"/>
  <c r="E13" i="8"/>
  <c r="F11" i="8"/>
  <c r="F10" i="8" s="1"/>
  <c r="E11" i="8"/>
  <c r="E10" i="8" s="1"/>
  <c r="H27" i="3"/>
  <c r="H21" i="3" s="1"/>
  <c r="G27" i="3"/>
  <c r="H22" i="3"/>
  <c r="G22" i="3"/>
  <c r="G21" i="3"/>
  <c r="H11" i="3"/>
  <c r="H10" i="3" s="1"/>
  <c r="G11" i="3"/>
  <c r="G10" i="3"/>
  <c r="J14" i="10"/>
  <c r="J11" i="10"/>
  <c r="I11" i="10"/>
  <c r="J8" i="10"/>
  <c r="I8" i="10"/>
  <c r="I14" i="10" s="1"/>
  <c r="G21" i="13" l="1"/>
  <c r="G19" i="13"/>
  <c r="G17" i="13"/>
  <c r="G15" i="13"/>
  <c r="G11" i="13"/>
  <c r="G9" i="13"/>
  <c r="G5" i="13"/>
  <c r="D4" i="13"/>
  <c r="D5" i="13"/>
  <c r="D9" i="13"/>
  <c r="D11" i="13"/>
  <c r="D15" i="13"/>
  <c r="D17" i="13"/>
  <c r="D19" i="13"/>
  <c r="D21" i="13"/>
  <c r="D29" i="8"/>
  <c r="G4" i="13" l="1"/>
  <c r="I43" i="2"/>
  <c r="K43" i="2"/>
  <c r="J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K7" i="2"/>
  <c r="J7" i="2"/>
  <c r="I7" i="2"/>
  <c r="K6" i="2"/>
  <c r="J6" i="2"/>
  <c r="I6" i="2"/>
  <c r="E41" i="2"/>
  <c r="E40" i="2"/>
  <c r="G27" i="8"/>
  <c r="G42" i="8"/>
  <c r="H41" i="8"/>
  <c r="H40" i="8"/>
  <c r="G40" i="8"/>
  <c r="J39" i="8"/>
  <c r="I39" i="8"/>
  <c r="H39" i="8"/>
  <c r="J38" i="8"/>
  <c r="I38" i="8"/>
  <c r="H38" i="8"/>
  <c r="J37" i="8"/>
  <c r="I37" i="8"/>
  <c r="H37" i="8"/>
  <c r="G37" i="8"/>
  <c r="J36" i="8"/>
  <c r="I36" i="8"/>
  <c r="H36" i="8"/>
  <c r="G36" i="8"/>
  <c r="J35" i="8"/>
  <c r="I35" i="8"/>
  <c r="H35" i="8"/>
  <c r="G35" i="8"/>
  <c r="J34" i="8"/>
  <c r="G34" i="8"/>
  <c r="J33" i="8"/>
  <c r="I33" i="8"/>
  <c r="H33" i="8"/>
  <c r="G33" i="8"/>
  <c r="J32" i="8"/>
  <c r="G32" i="8"/>
  <c r="J31" i="8"/>
  <c r="I31" i="8"/>
  <c r="H31" i="8"/>
  <c r="G31" i="8"/>
  <c r="J30" i="8"/>
  <c r="I30" i="8"/>
  <c r="H30" i="8"/>
  <c r="G30" i="8"/>
  <c r="J29" i="8"/>
  <c r="I29" i="8"/>
  <c r="H29" i="8"/>
  <c r="G29" i="8"/>
  <c r="G28" i="8"/>
  <c r="J22" i="8"/>
  <c r="I22" i="8"/>
  <c r="H22" i="8"/>
  <c r="J21" i="8"/>
  <c r="I21" i="8"/>
  <c r="H21" i="8"/>
  <c r="J20" i="8"/>
  <c r="I20" i="8"/>
  <c r="H20" i="8"/>
  <c r="G20" i="8"/>
  <c r="J19" i="8"/>
  <c r="I19" i="8"/>
  <c r="H19" i="8"/>
  <c r="G19" i="8"/>
  <c r="J18" i="8"/>
  <c r="I18" i="8"/>
  <c r="H18" i="8"/>
  <c r="G18" i="8"/>
  <c r="G17" i="8"/>
  <c r="J16" i="8"/>
  <c r="I16" i="8"/>
  <c r="H16" i="8"/>
  <c r="G16" i="8"/>
  <c r="J15" i="8"/>
  <c r="G15" i="8"/>
  <c r="J14" i="8"/>
  <c r="I14" i="8"/>
  <c r="H14" i="8"/>
  <c r="G14" i="8"/>
  <c r="J13" i="8"/>
  <c r="I13" i="8"/>
  <c r="H13" i="8"/>
  <c r="G13" i="8"/>
  <c r="J12" i="8"/>
  <c r="I12" i="8"/>
  <c r="H12" i="8"/>
  <c r="G12" i="8"/>
  <c r="J11" i="8"/>
  <c r="G11" i="8"/>
  <c r="G10" i="8"/>
  <c r="L28" i="3"/>
  <c r="K28" i="3"/>
  <c r="J28" i="3"/>
  <c r="I28" i="3"/>
  <c r="L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I22" i="3"/>
  <c r="I21" i="3"/>
  <c r="L15" i="3"/>
  <c r="K15" i="3"/>
  <c r="J15" i="3"/>
  <c r="I15" i="3"/>
  <c r="L14" i="3"/>
  <c r="K14" i="3"/>
  <c r="J14" i="3"/>
  <c r="I14" i="3"/>
  <c r="L13" i="3"/>
  <c r="K13" i="3"/>
  <c r="J13" i="3"/>
  <c r="I13" i="3"/>
  <c r="L12" i="3"/>
  <c r="K12" i="3"/>
  <c r="J12" i="3"/>
  <c r="I12" i="3"/>
  <c r="I11" i="3"/>
  <c r="I10" i="3"/>
  <c r="H13" i="12"/>
  <c r="L13" i="12" s="1"/>
  <c r="G13" i="12"/>
  <c r="K13" i="12" s="1"/>
  <c r="F13" i="12"/>
  <c r="E13" i="12"/>
  <c r="J13" i="12" s="1"/>
  <c r="L27" i="12"/>
  <c r="K27" i="12"/>
  <c r="J27" i="12"/>
  <c r="L26" i="12"/>
  <c r="K26" i="12"/>
  <c r="J26" i="12"/>
  <c r="L25" i="12"/>
  <c r="K25" i="12"/>
  <c r="J25" i="12"/>
  <c r="L24" i="12"/>
  <c r="K24" i="12"/>
  <c r="J24" i="12"/>
  <c r="H26" i="12"/>
  <c r="G26" i="12"/>
  <c r="F26" i="12"/>
  <c r="H25" i="12"/>
  <c r="G25" i="12"/>
  <c r="F25" i="12"/>
  <c r="F24" i="12" s="1"/>
  <c r="H24" i="12"/>
  <c r="G24" i="12"/>
  <c r="E26" i="12"/>
  <c r="E25" i="12"/>
  <c r="E24" i="12"/>
  <c r="L23" i="12"/>
  <c r="K23" i="12"/>
  <c r="J23" i="12"/>
  <c r="I23" i="12"/>
  <c r="L22" i="12"/>
  <c r="K22" i="12"/>
  <c r="J22" i="12"/>
  <c r="I22" i="12"/>
  <c r="L21" i="12"/>
  <c r="K21" i="12"/>
  <c r="J21" i="12"/>
  <c r="I21" i="12"/>
  <c r="L17" i="12"/>
  <c r="K17" i="12"/>
  <c r="J17" i="12"/>
  <c r="I17" i="12"/>
  <c r="L20" i="12"/>
  <c r="K20" i="12"/>
  <c r="J20" i="12"/>
  <c r="I20" i="12"/>
  <c r="L19" i="12"/>
  <c r="K19" i="12"/>
  <c r="J19" i="12"/>
  <c r="I19" i="12"/>
  <c r="L18" i="12"/>
  <c r="K18" i="12"/>
  <c r="J18" i="12"/>
  <c r="I18" i="12"/>
  <c r="L16" i="12"/>
  <c r="K16" i="12"/>
  <c r="J16" i="12"/>
  <c r="I16" i="12"/>
  <c r="I13" i="12"/>
  <c r="L12" i="12"/>
  <c r="K12" i="12"/>
  <c r="J12" i="12"/>
  <c r="I12" i="12"/>
  <c r="J11" i="12"/>
  <c r="I11" i="12"/>
  <c r="I10" i="12"/>
  <c r="I9" i="12"/>
  <c r="H22" i="12"/>
  <c r="H21" i="12" s="1"/>
  <c r="G22" i="12"/>
  <c r="G21" i="12" s="1"/>
  <c r="F22" i="12"/>
  <c r="E22" i="12"/>
  <c r="F21" i="12"/>
  <c r="E21" i="12"/>
  <c r="H19" i="12"/>
  <c r="G19" i="12"/>
  <c r="F19" i="12"/>
  <c r="E19" i="12"/>
  <c r="H18" i="12"/>
  <c r="H17" i="12" s="1"/>
  <c r="G18" i="12"/>
  <c r="G17" i="12" s="1"/>
  <c r="F18" i="12"/>
  <c r="F17" i="12" s="1"/>
  <c r="E18" i="12"/>
  <c r="E17" i="12" s="1"/>
  <c r="H15" i="12"/>
  <c r="H14" i="12" s="1"/>
  <c r="G15" i="12"/>
  <c r="L15" i="12" s="1"/>
  <c r="F15" i="12"/>
  <c r="K15" i="12" s="1"/>
  <c r="E15" i="12"/>
  <c r="E14" i="12" s="1"/>
  <c r="G14" i="12"/>
  <c r="H11" i="12"/>
  <c r="H10" i="12" s="1"/>
  <c r="H9" i="12" s="1"/>
  <c r="G11" i="12"/>
  <c r="G10" i="12" s="1"/>
  <c r="F11" i="12"/>
  <c r="F10" i="12" s="1"/>
  <c r="E11" i="12"/>
  <c r="E10" i="12"/>
  <c r="E9" i="12" s="1"/>
  <c r="D8" i="12"/>
  <c r="D13" i="12"/>
  <c r="D26" i="12"/>
  <c r="D25" i="12"/>
  <c r="D24" i="12"/>
  <c r="D17" i="12"/>
  <c r="D22" i="12"/>
  <c r="D21" i="12" s="1"/>
  <c r="D19" i="12"/>
  <c r="D18" i="12" s="1"/>
  <c r="D15" i="12"/>
  <c r="D14" i="12" s="1"/>
  <c r="D9" i="12"/>
  <c r="D10" i="12"/>
  <c r="D11" i="12"/>
  <c r="G9" i="12" l="1"/>
  <c r="L9" i="12" s="1"/>
  <c r="L10" i="12"/>
  <c r="L11" i="12"/>
  <c r="F9" i="12"/>
  <c r="K10" i="12"/>
  <c r="J10" i="12"/>
  <c r="K11" i="12"/>
  <c r="L14" i="12"/>
  <c r="F14" i="12"/>
  <c r="K14" i="12" s="1"/>
  <c r="I14" i="12"/>
  <c r="I15" i="12"/>
  <c r="J15" i="12"/>
  <c r="G8" i="12"/>
  <c r="H8" i="12"/>
  <c r="E8" i="12"/>
  <c r="F8" i="12"/>
  <c r="E70" i="2"/>
  <c r="D70" i="2"/>
  <c r="E69" i="2"/>
  <c r="D69" i="2"/>
  <c r="C40" i="8"/>
  <c r="E24" i="3"/>
  <c r="K22" i="10"/>
  <c r="K14" i="10"/>
  <c r="N13" i="10"/>
  <c r="M13" i="10"/>
  <c r="L13" i="10"/>
  <c r="K13" i="10"/>
  <c r="N12" i="10"/>
  <c r="M12" i="10"/>
  <c r="L12" i="10"/>
  <c r="K12" i="10"/>
  <c r="K11" i="10"/>
  <c r="N9" i="10"/>
  <c r="M9" i="10"/>
  <c r="L9" i="10"/>
  <c r="K9" i="10"/>
  <c r="K8" i="10"/>
  <c r="G12" i="10"/>
  <c r="H68" i="2"/>
  <c r="H67" i="2"/>
  <c r="H60" i="2"/>
  <c r="H57" i="2"/>
  <c r="H53" i="2"/>
  <c r="H52" i="2"/>
  <c r="H51" i="2"/>
  <c r="H50" i="2"/>
  <c r="H49" i="2"/>
  <c r="H46" i="2"/>
  <c r="H32" i="2"/>
  <c r="H29" i="2"/>
  <c r="H26" i="2"/>
  <c r="H25" i="2"/>
  <c r="H8" i="2"/>
  <c r="H7" i="2"/>
  <c r="H6" i="2"/>
  <c r="C66" i="2"/>
  <c r="H66" i="2" s="1"/>
  <c r="C67" i="2"/>
  <c r="E14" i="2"/>
  <c r="E13" i="2" s="1"/>
  <c r="D14" i="2"/>
  <c r="D13" i="2"/>
  <c r="C14" i="2"/>
  <c r="C13" i="2" s="1"/>
  <c r="C18" i="2"/>
  <c r="E63" i="2"/>
  <c r="E62" i="2"/>
  <c r="E61" i="2" s="1"/>
  <c r="D63" i="2"/>
  <c r="D62" i="2" s="1"/>
  <c r="D61" i="2" s="1"/>
  <c r="C63" i="2"/>
  <c r="C62" i="2" s="1"/>
  <c r="C61" i="2" s="1"/>
  <c r="C59" i="2"/>
  <c r="C58" i="2" s="1"/>
  <c r="H58" i="2" s="1"/>
  <c r="C56" i="2"/>
  <c r="C55" i="2" s="1"/>
  <c r="C54" i="2" s="1"/>
  <c r="H54" i="2" s="1"/>
  <c r="C45" i="2"/>
  <c r="C44" i="2" s="1"/>
  <c r="H44" i="2" s="1"/>
  <c r="C40" i="2"/>
  <c r="C39" i="2" s="1"/>
  <c r="C41" i="2"/>
  <c r="C52" i="2"/>
  <c r="C51" i="2"/>
  <c r="C49" i="2"/>
  <c r="C48" i="2"/>
  <c r="H48" i="2" s="1"/>
  <c r="C47" i="2"/>
  <c r="H47" i="2" s="1"/>
  <c r="E37" i="2"/>
  <c r="D37" i="2"/>
  <c r="E36" i="2"/>
  <c r="D36" i="2"/>
  <c r="C37" i="2"/>
  <c r="C36" i="2" s="1"/>
  <c r="C30" i="2"/>
  <c r="H30" i="2" s="1"/>
  <c r="C31" i="2"/>
  <c r="H31" i="2" s="1"/>
  <c r="C28" i="2"/>
  <c r="C27" i="2" s="1"/>
  <c r="H27" i="2" s="1"/>
  <c r="C6" i="2"/>
  <c r="C25" i="2"/>
  <c r="C10" i="2"/>
  <c r="C9" i="2" s="1"/>
  <c r="K9" i="12" l="1"/>
  <c r="J9" i="12"/>
  <c r="K8" i="12"/>
  <c r="L8" i="12"/>
  <c r="J14" i="12"/>
  <c r="J8" i="12"/>
  <c r="I8" i="12"/>
  <c r="H28" i="2"/>
  <c r="H59" i="2"/>
  <c r="C17" i="2"/>
  <c r="H45" i="2"/>
  <c r="C65" i="2"/>
  <c r="H65" i="2" s="1"/>
  <c r="H55" i="2"/>
  <c r="H56" i="2"/>
  <c r="C24" i="2"/>
  <c r="D14" i="5"/>
  <c r="C14" i="5"/>
  <c r="D12" i="5"/>
  <c r="D11" i="5" s="1"/>
  <c r="D10" i="5" s="1"/>
  <c r="C12" i="5"/>
  <c r="C11" i="5" s="1"/>
  <c r="C10" i="5" s="1"/>
  <c r="B11" i="5"/>
  <c r="B14" i="5"/>
  <c r="D38" i="8"/>
  <c r="D34" i="8"/>
  <c r="D32" i="8"/>
  <c r="D30" i="8"/>
  <c r="J28" i="8"/>
  <c r="D28" i="8"/>
  <c r="D17" i="8"/>
  <c r="C17" i="8"/>
  <c r="B17" i="8"/>
  <c r="I32" i="8" l="1"/>
  <c r="H32" i="8"/>
  <c r="I34" i="8"/>
  <c r="H34" i="8"/>
  <c r="D10" i="8"/>
  <c r="H17" i="8"/>
  <c r="J17" i="8"/>
  <c r="I17" i="8"/>
  <c r="J27" i="8"/>
  <c r="I28" i="8"/>
  <c r="H28" i="8"/>
  <c r="D27" i="8"/>
  <c r="C23" i="2"/>
  <c r="H23" i="2" s="1"/>
  <c r="H24" i="2"/>
  <c r="E22" i="3"/>
  <c r="E27" i="3"/>
  <c r="D27" i="3"/>
  <c r="D22" i="3"/>
  <c r="D21" i="3" s="1"/>
  <c r="F22" i="3"/>
  <c r="F27" i="3"/>
  <c r="E11" i="3"/>
  <c r="E10" i="3" s="1"/>
  <c r="D11" i="3"/>
  <c r="D10" i="3" s="1"/>
  <c r="F11" i="3"/>
  <c r="C34" i="8"/>
  <c r="C38" i="8"/>
  <c r="C27" i="8" s="1"/>
  <c r="C32" i="8"/>
  <c r="C30" i="8"/>
  <c r="C28" i="8"/>
  <c r="C21" i="8"/>
  <c r="C15" i="8"/>
  <c r="C13" i="8"/>
  <c r="B40" i="8"/>
  <c r="B34" i="8"/>
  <c r="B38" i="8"/>
  <c r="B32" i="8"/>
  <c r="B30" i="8"/>
  <c r="B28" i="8"/>
  <c r="B13" i="8"/>
  <c r="B15" i="8"/>
  <c r="B21" i="8"/>
  <c r="C11" i="8"/>
  <c r="B11" i="8"/>
  <c r="D15" i="8"/>
  <c r="D13" i="8"/>
  <c r="D11" i="8"/>
  <c r="D21" i="8"/>
  <c r="I15" i="8" l="1"/>
  <c r="H15" i="8"/>
  <c r="J27" i="3"/>
  <c r="K27" i="3"/>
  <c r="H11" i="8"/>
  <c r="I11" i="8"/>
  <c r="I27" i="8"/>
  <c r="H27" i="8"/>
  <c r="L22" i="3"/>
  <c r="K22" i="3"/>
  <c r="J22" i="3"/>
  <c r="L10" i="3"/>
  <c r="L11" i="3"/>
  <c r="F10" i="3"/>
  <c r="K11" i="3"/>
  <c r="J11" i="3"/>
  <c r="F21" i="3"/>
  <c r="B27" i="8"/>
  <c r="C10" i="8"/>
  <c r="E21" i="3"/>
  <c r="B10" i="8"/>
  <c r="J10" i="8"/>
  <c r="I10" i="8" l="1"/>
  <c r="H10" i="8"/>
  <c r="L21" i="3"/>
  <c r="K21" i="3"/>
  <c r="J21" i="3"/>
  <c r="K10" i="3"/>
  <c r="J10" i="3"/>
  <c r="B12" i="5"/>
  <c r="B10" i="5" s="1"/>
  <c r="J21" i="10" l="1"/>
  <c r="I21" i="10"/>
  <c r="H21" i="10"/>
  <c r="G21" i="10"/>
  <c r="F21" i="10"/>
  <c r="H11" i="10"/>
  <c r="L11" i="10" s="1"/>
  <c r="G11" i="10"/>
  <c r="F11" i="10"/>
  <c r="H8" i="10"/>
  <c r="L8" i="10" s="1"/>
  <c r="G8" i="10"/>
  <c r="F8" i="10"/>
  <c r="N11" i="10" l="1"/>
  <c r="M11" i="10"/>
  <c r="N8" i="10"/>
  <c r="M8" i="10"/>
  <c r="J22" i="10"/>
  <c r="J28" i="10" s="1"/>
  <c r="J29" i="10" s="1"/>
  <c r="I22" i="10"/>
  <c r="I28" i="10" s="1"/>
  <c r="I29" i="10" s="1"/>
  <c r="H14" i="10"/>
  <c r="L14" i="10" s="1"/>
  <c r="G14" i="10"/>
  <c r="G22" i="10" s="1"/>
  <c r="G28" i="10" s="1"/>
  <c r="G29" i="10" s="1"/>
  <c r="F14" i="10"/>
  <c r="F22" i="10" s="1"/>
  <c r="F28" i="10" s="1"/>
  <c r="H22" i="10" l="1"/>
  <c r="H28" i="10" s="1"/>
  <c r="H29" i="10" s="1"/>
  <c r="F29" i="10"/>
  <c r="F37" i="10"/>
  <c r="G34" i="10" s="1"/>
  <c r="G37" i="10" s="1"/>
  <c r="H34" i="10" s="1"/>
  <c r="H37" i="10" s="1"/>
  <c r="I34" i="10" s="1"/>
  <c r="I37" i="10" s="1"/>
  <c r="J34" i="10" s="1"/>
  <c r="J37" i="10" s="1"/>
</calcChain>
</file>

<file path=xl/sharedStrings.xml><?xml version="1.0" encoding="utf-8"?>
<sst xmlns="http://schemas.openxmlformats.org/spreadsheetml/2006/main" count="391" uniqueCount="173">
  <si>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</si>
  <si>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</si>
  <si>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</si>
  <si>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</si>
  <si>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</si>
  <si>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</si>
  <si>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</si>
  <si>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</si>
  <si>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</si>
  <si>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</si>
  <si>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</si>
  <si>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</si>
  <si>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</si>
  <si>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</si>
  <si>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</si>
  <si>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</si>
  <si>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</si>
  <si>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</si>
  <si>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</si>
  <si>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</si>
  <si>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</si>
  <si>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</si>
  <si>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</si>
  <si>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</si>
  <si>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</si>
  <si>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</si>
  <si>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</si>
  <si>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</si>
  <si>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</si>
  <si>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</si>
  <si>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</si>
  <si>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</si>
  <si>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</si>
  <si>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</si>
  <si>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</si>
  <si>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</si>
  <si>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</si>
  <si>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</si>
  <si>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</si>
  <si>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</si>
  <si>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</si>
  <si>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</si>
  <si>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</si>
  <si>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</si>
  <si>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</si>
  <si>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</si>
  <si>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</si>
  <si>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</si>
  <si>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</si>
  <si>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</si>
  <si>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</si>
  <si>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</si>
  <si>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</si>
  <si>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</si>
  <si>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</si>
  <si>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</si>
  <si>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</si>
  <si>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</si>
  <si>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</si>
  <si>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 Predškolsko i osnovno obrazovanje</t>
  </si>
  <si>
    <t>0911 Predškolsko obrazovanje</t>
  </si>
  <si>
    <t>096 Dodatne usluge u obrazovanju</t>
  </si>
  <si>
    <t>0960  Dodatne usluge u obrazovanju</t>
  </si>
  <si>
    <t>3.3. Vlastiti prihodi</t>
  </si>
  <si>
    <t>4. Prihodi za posebne namjene</t>
  </si>
  <si>
    <t xml:space="preserve">  4.5.Prihodi za posebne namjene</t>
  </si>
  <si>
    <t>5. Pomoći</t>
  </si>
  <si>
    <t xml:space="preserve">5.4. Tekuća pomoć iz proračuna JLP®S </t>
  </si>
  <si>
    <t>5.1. Tekuća pomoć  državni proračun</t>
  </si>
  <si>
    <t>6. Donacije</t>
  </si>
  <si>
    <t>6.1. Donacije</t>
  </si>
  <si>
    <t>9. Višak prihoda prethodne godine</t>
  </si>
  <si>
    <t>9.4. Višak pirhoda za posebne namjene</t>
  </si>
  <si>
    <t>Prihodi od upravnih i aministrativnih pristojbi, pristojbi po posebnim propisima i naknada</t>
  </si>
  <si>
    <t>Prihodi od prodaje proizvoda i roba te pruženih usluga i prihodi od donacija</t>
  </si>
  <si>
    <t>Financijski rashodi</t>
  </si>
  <si>
    <t>Naknade građanima i kućanstvima na temelju osiguranja i druge naknade</t>
  </si>
  <si>
    <t>Aktivnost A100007 Učenje stranog jezika</t>
  </si>
  <si>
    <t>Aktivnost A100009 Priprema obroka za vanjske korisnike</t>
  </si>
  <si>
    <t>FINANCIJSKI PLAN PRORAČUNSKOG KORISNIKA DJEČJI VRTIĆ "VRTULJAK-MARČANA" 
ZA 2026. I PROJEKCIJA ZA 2027. I 2028. GODINU</t>
  </si>
  <si>
    <t>Plan 2025.</t>
  </si>
  <si>
    <t>Plan 2026.</t>
  </si>
  <si>
    <t>Projekcija 2027.</t>
  </si>
  <si>
    <t>Projekcija 2028.</t>
  </si>
  <si>
    <t xml:space="preserve">5.1.9. Tekuća pomoć državni proračun fiskalna održivost </t>
  </si>
  <si>
    <t>Razdjel 001 RASHODI</t>
  </si>
  <si>
    <t>Proračunski korisnik 3020 Proračunski korisnik DV Vrtuljak Marčana 35597</t>
  </si>
  <si>
    <t>Aktivnost A100001 Administrativno, stručno i tehničko osoblje</t>
  </si>
  <si>
    <t>Izvor 1.1. OPĆI PRIHODI  I PRIMICI   OPĆINA</t>
  </si>
  <si>
    <t>3 Rashodi poslovanja</t>
  </si>
  <si>
    <t>31 Rashodi za zaposlene</t>
  </si>
  <si>
    <t>32 Materijalni rashodi</t>
  </si>
  <si>
    <t>Izvor 4.4. PRIHODI ZA POSEBNE PK BORAVAK RODITELJI I SOCIJALNI PROGRAM</t>
  </si>
  <si>
    <t>34 Financijski rashodi</t>
  </si>
  <si>
    <t>4 Rashodi za nabavu nefinancijske imovine</t>
  </si>
  <si>
    <t>42 Rashodi za nabavu proizvedene dugotrajne imovine</t>
  </si>
  <si>
    <t>Izvor 5.1. TEK.POMOĆI DRŽAVNI PRORAČUN</t>
  </si>
  <si>
    <t>Izvor 5.1.9 POMOĆI FISKALNA ODRŽIVOST</t>
  </si>
  <si>
    <t>Izvor 5.2. TEKUĆA POMOĆ DRŽAVNI PRORAČUN PK</t>
  </si>
  <si>
    <t>Izvor 5.3. TEKUĆE POMOĆI PK JLP(R)S</t>
  </si>
  <si>
    <t>Izvor 6.2. DONACIJE</t>
  </si>
  <si>
    <t>Aktivnost A100002 Božićno darivanje predškolske djece</t>
  </si>
  <si>
    <t>37 Naknade građanima i kućanstvima na temelju osiguranja i druge naknade</t>
  </si>
  <si>
    <t>Aktivnost A100003 Provođenje programa predškole</t>
  </si>
  <si>
    <t>Aktivnost A100004 Provođenje programa zavičajne nastave</t>
  </si>
  <si>
    <t>Izvor 5.4. TEKUĆA POMOĆI IZ PRORAČUNA JLP(R)S</t>
  </si>
  <si>
    <t>Indeks 26/25.</t>
  </si>
  <si>
    <t>Indeks 28/27.</t>
  </si>
  <si>
    <t>Indeks 27/26.</t>
  </si>
  <si>
    <t>Indeks 25/24.</t>
  </si>
  <si>
    <t>Izvršenje 2024.</t>
  </si>
  <si>
    <t xml:space="preserve">Izvršenje 2024. </t>
  </si>
  <si>
    <t xml:space="preserve">  4.4.Prihodi za posebne namjene</t>
  </si>
  <si>
    <t>Izvor 3.3. VLASTITI PRIHODI PK</t>
  </si>
  <si>
    <t>Izvor 9.4. Višak prihoda prethodne godine namjenski prihodi</t>
  </si>
  <si>
    <t xml:space="preserve"> </t>
  </si>
  <si>
    <t xml:space="preserve">  </t>
  </si>
  <si>
    <t>9.3. Višak pirhoda vlastiti prihodi</t>
  </si>
  <si>
    <t>Izvor 9.34. Višak prihoda prethodne godine vlastiti prihodi</t>
  </si>
  <si>
    <t>BROJ KONTA</t>
  </si>
  <si>
    <t>VRSTA PRIHODA / PRIMITAKA</t>
  </si>
  <si>
    <t>PLAN 2025.</t>
  </si>
  <si>
    <t>PLAN 2026.</t>
  </si>
  <si>
    <t>PLAN 2027.</t>
  </si>
  <si>
    <t>Indeks</t>
  </si>
  <si>
    <t>25/24</t>
  </si>
  <si>
    <t>26/25</t>
  </si>
  <si>
    <t>27/26</t>
  </si>
  <si>
    <t>6 (2/1)</t>
  </si>
  <si>
    <t>7 (3/2)</t>
  </si>
  <si>
    <t>8 (4/3)</t>
  </si>
  <si>
    <t>9 (5/4)</t>
  </si>
  <si>
    <t xml:space="preserve">UKUPNO PRIHODI / PRIMICI </t>
  </si>
  <si>
    <t>Korisnik 01 SREDSTVA OPĆINA MARČANA</t>
  </si>
  <si>
    <t>Izvor 1. OPĆI PRIHODI I PRIMICI</t>
  </si>
  <si>
    <t>Korisnik 02 SREDSTVA PRORAČUNSKOG KORISNIKA</t>
  </si>
  <si>
    <t>Izvor 3. VLASTITI  PRIHODI</t>
  </si>
  <si>
    <t>Prihodi od prodaje proizvoda i robe te pruženih usluga i prihodi od donacija</t>
  </si>
  <si>
    <t>Izvor 4. PRIHODI ZA POSEBNE NAMJENE</t>
  </si>
  <si>
    <t>4.5. PRIHODI ZA POSEBNE NAMJENE</t>
  </si>
  <si>
    <t>Prihodi od upravnih i administrativnih pristojbi, pristojbi po posebnim propisima i naknada</t>
  </si>
  <si>
    <t>Izvor 5. POMOĆI</t>
  </si>
  <si>
    <t>Izvor 6. DONACIJE</t>
  </si>
  <si>
    <t>6.1. DONACIJE</t>
  </si>
  <si>
    <t>IZVRŠENJE 2024.</t>
  </si>
  <si>
    <t>PLAN 2028.</t>
  </si>
  <si>
    <t>28/27</t>
  </si>
  <si>
    <t>Izvor/ Broj konta</t>
  </si>
  <si>
    <t>VRSTA PRIHODA</t>
  </si>
  <si>
    <t>PRIHODI</t>
  </si>
  <si>
    <t>VRSTA RASHODA</t>
  </si>
  <si>
    <t>RASHODI</t>
  </si>
  <si>
    <t>UKUPNO PRIHODI I PRIMICI</t>
  </si>
  <si>
    <t>UKUPNO  RASHODI</t>
  </si>
  <si>
    <t>1.1.</t>
  </si>
  <si>
    <t xml:space="preserve">OPĆI PRIHODI  I PRIMICI   </t>
  </si>
  <si>
    <t>Prihodi iz nadležnog proračuna Općina Marčana</t>
  </si>
  <si>
    <t xml:space="preserve">Naknade građanima i kućanstvima </t>
  </si>
  <si>
    <t>3.3.</t>
  </si>
  <si>
    <t>VLASTITI PRIHODI</t>
  </si>
  <si>
    <t>PRIHODI ZA POSEBNE NAMJENE</t>
  </si>
  <si>
    <t>Rashodi za nabavu proizvedene dugotrajne imovine</t>
  </si>
  <si>
    <t>5.1.</t>
  </si>
  <si>
    <t>TEKUĆE POMOĆI DRŽAVNI PRORAČUN</t>
  </si>
  <si>
    <t>TEK.POMOĆI DRŽAVNI PRORAČUN</t>
  </si>
  <si>
    <t>5.4.</t>
  </si>
  <si>
    <t>TEKUĆA POMOĆI IZ PRORAČUNA JLP(R)S</t>
  </si>
  <si>
    <t>6.1.</t>
  </si>
  <si>
    <t>DONACIJE</t>
  </si>
  <si>
    <t xml:space="preserve">            </t>
  </si>
  <si>
    <t>4.4.</t>
  </si>
  <si>
    <t>5.1.9.</t>
  </si>
  <si>
    <t>POMOĆI FISKALNA ODRŽIVOST DJEČJIH VRTIĆA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</si>
</sst>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Font="1"/>
    <xf numFmtId="0" fontId="1" fillId="0" borderId="0" xfId="0" applyFont="1"/>
    <xf numFmtId="0" fontId="18" fillId="0" borderId="0" xfId="0" applyFont="1"/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8" borderId="3" xfId="0" applyFont="1" applyFill="1" applyBorder="1"/>
    <xf numFmtId="4" fontId="7" fillId="0" borderId="3" xfId="0" applyNumberFormat="1" applyFont="1" applyBorder="1"/>
    <xf numFmtId="0" fontId="6" fillId="7" borderId="3" xfId="0" applyFont="1" applyFill="1" applyBorder="1"/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0" fillId="5" borderId="3" xfId="0" applyFont="1" applyFill="1" applyBorder="1"/>
    <xf numFmtId="4" fontId="20" fillId="5" borderId="3" xfId="0" applyNumberFormat="1" applyFont="1" applyFill="1" applyBorder="1"/>
    <xf numFmtId="0" fontId="6" fillId="6" borderId="3" xfId="0" applyFont="1" applyFill="1" applyBorder="1"/>
    <xf numFmtId="4" fontId="6" fillId="6" borderId="3" xfId="0" applyNumberFormat="1" applyFont="1" applyFill="1" applyBorder="1"/>
    <xf numFmtId="4" fontId="6" fillId="7" borderId="3" xfId="0" applyNumberFormat="1" applyFont="1" applyFill="1" applyBorder="1"/>
    <xf numFmtId="4" fontId="6" fillId="8" borderId="3" xfId="0" applyNumberFormat="1" applyFont="1" applyFill="1" applyBorder="1"/>
    <xf numFmtId="4" fontId="9" fillId="0" borderId="3" xfId="0" applyNumberFormat="1" applyFont="1" applyBorder="1"/>
    <xf numFmtId="0" fontId="19" fillId="0" borderId="3" xfId="0" applyFont="1" applyBorder="1"/>
    <xf numFmtId="0" fontId="6" fillId="9" borderId="3" xfId="0" applyFont="1" applyFill="1" applyBorder="1"/>
    <xf numFmtId="4" fontId="6" fillId="9" borderId="3" xfId="0" applyNumberFormat="1" applyFont="1" applyFill="1" applyBorder="1"/>
    <xf numFmtId="0" fontId="25" fillId="0" borderId="0" xfId="0" applyFont="1"/>
    <xf numFmtId="4" fontId="25" fillId="0" borderId="0" xfId="0" applyNumberFormat="1" applyFont="1"/>
    <xf numFmtId="0" fontId="22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" fontId="22" fillId="0" borderId="6" xfId="0" applyNumberFormat="1" applyFont="1" applyBorder="1" applyAlignment="1">
      <alignment horizontal="right" vertical="center"/>
    </xf>
    <xf numFmtId="10" fontId="22" fillId="0" borderId="6" xfId="0" applyNumberFormat="1" applyFont="1" applyBorder="1" applyAlignment="1">
      <alignment horizontal="right" vertical="center"/>
    </xf>
    <xf numFmtId="4" fontId="22" fillId="10" borderId="6" xfId="0" applyNumberFormat="1" applyFont="1" applyFill="1" applyBorder="1" applyAlignment="1">
      <alignment horizontal="right" vertical="center"/>
    </xf>
    <xf numFmtId="10" fontId="22" fillId="10" borderId="6" xfId="0" applyNumberFormat="1" applyFont="1" applyFill="1" applyBorder="1" applyAlignment="1">
      <alignment horizontal="right" vertical="center"/>
    </xf>
    <xf numFmtId="4" fontId="22" fillId="11" borderId="6" xfId="0" applyNumberFormat="1" applyFont="1" applyFill="1" applyBorder="1" applyAlignment="1">
      <alignment horizontal="right" vertical="center"/>
    </xf>
    <xf numFmtId="10" fontId="22" fillId="11" borderId="6" xfId="0" applyNumberFormat="1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6" xfId="0" applyFont="1" applyBorder="1" applyAlignment="1">
      <alignment vertical="center" wrapText="1"/>
    </xf>
    <xf numFmtId="4" fontId="24" fillId="0" borderId="6" xfId="0" applyNumberFormat="1" applyFont="1" applyBorder="1" applyAlignment="1">
      <alignment horizontal="right" vertical="center"/>
    </xf>
    <xf numFmtId="10" fontId="24" fillId="0" borderId="6" xfId="0" applyNumberFormat="1" applyFont="1" applyBorder="1" applyAlignment="1">
      <alignment horizontal="right" vertical="center"/>
    </xf>
    <xf numFmtId="4" fontId="22" fillId="12" borderId="6" xfId="0" applyNumberFormat="1" applyFont="1" applyFill="1" applyBorder="1" applyAlignment="1">
      <alignment horizontal="right" vertical="center"/>
    </xf>
    <xf numFmtId="10" fontId="22" fillId="12" borderId="6" xfId="0" applyNumberFormat="1" applyFont="1" applyFill="1" applyBorder="1" applyAlignment="1">
      <alignment horizontal="right" vertical="center"/>
    </xf>
    <xf numFmtId="10" fontId="1" fillId="0" borderId="3" xfId="0" applyNumberFormat="1" applyFont="1" applyBorder="1"/>
    <xf numFmtId="10" fontId="0" fillId="0" borderId="3" xfId="0" applyNumberFormat="1" applyFont="1" applyBorder="1"/>
    <xf numFmtId="0" fontId="27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/>
    </xf>
    <xf numFmtId="0" fontId="26" fillId="13" borderId="3" xfId="0" applyFont="1" applyFill="1" applyBorder="1" applyAlignment="1">
      <alignment horizontal="left" vertical="center" wrapText="1"/>
    </xf>
    <xf numFmtId="0" fontId="26" fillId="13" borderId="3" xfId="0" applyFont="1" applyFill="1" applyBorder="1" applyAlignment="1">
      <alignment horizontal="center" vertical="center" wrapText="1"/>
    </xf>
    <xf numFmtId="4" fontId="26" fillId="13" borderId="3" xfId="0" applyNumberFormat="1" applyFont="1" applyFill="1" applyBorder="1" applyAlignment="1">
      <alignment horizontal="center" vertical="center" wrapText="1"/>
    </xf>
    <xf numFmtId="4" fontId="22" fillId="13" borderId="3" xfId="0" applyNumberFormat="1" applyFont="1" applyFill="1" applyBorder="1" applyAlignment="1">
      <alignment horizontal="right" vertical="center" wrapText="1"/>
    </xf>
    <xf numFmtId="0" fontId="22" fillId="14" borderId="3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vertical="center" wrapText="1"/>
    </xf>
    <xf numFmtId="4" fontId="22" fillId="14" borderId="3" xfId="0" applyNumberFormat="1" applyFont="1" applyFill="1" applyBorder="1" applyAlignment="1">
      <alignment horizontal="righ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22" fillId="11" borderId="6" xfId="0" applyFont="1" applyFill="1" applyBorder="1" applyAlignment="1">
      <alignment vertical="center"/>
    </xf>
    <xf numFmtId="0" fontId="22" fillId="12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2" fillId="10" borderId="6" xfId="0" applyFont="1" applyFill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vertical="center" wrapText="1"/>
    </xf>
    <xf numFmtId="0" fontId="22" fillId="13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="80" zoomScaleNormal="80" workbookViewId="0">
      <selection activeCell="Q29" sqref="Q29"/>
    </sheetView>
  </sheetViews>
  <sheetFormatPr defaultRowHeight="15" x14ac:dyDescent="0.25"/>
  <cols>
    <col min="5" max="5" width="25.28515625" customWidth="1"/>
    <col min="6" max="6" width="14.42578125" customWidth="1"/>
    <col min="7" max="7" width="15.28515625" customWidth="1"/>
    <col min="8" max="8" width="12.28515625" customWidth="1"/>
    <col min="9" max="9" width="13.140625" customWidth="1"/>
    <col min="10" max="10" width="12.5703125" customWidth="1"/>
  </cols>
  <sheetData>
    <row r="1" spans="1:14" ht="42" customHeight="1" x14ac:dyDescent="0.25">
      <c r="A1" s="129" t="s">
        <v>79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  <c r="N1" s="130"/>
    </row>
    <row r="2" spans="1:14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4" ht="15.75" x14ac:dyDescent="0.25">
      <c r="A3" s="129" t="s">
        <v>18</v>
      </c>
      <c r="B3" s="129"/>
      <c r="C3" s="129"/>
      <c r="D3" s="129"/>
      <c r="E3" s="129"/>
      <c r="F3" s="129"/>
      <c r="G3" s="129"/>
      <c r="H3" s="129"/>
      <c r="I3" s="131"/>
      <c r="J3" s="131"/>
      <c r="K3" s="130"/>
      <c r="L3" s="130"/>
      <c r="M3" s="130"/>
      <c r="N3" s="130"/>
    </row>
    <row r="4" spans="1:14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4" ht="15.75" x14ac:dyDescent="0.25">
      <c r="A5" s="129" t="s">
        <v>24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116</v>
      </c>
    </row>
    <row r="7" spans="1:14" ht="27.75" customHeight="1" x14ac:dyDescent="0.25">
      <c r="A7" s="24"/>
      <c r="B7" s="25"/>
      <c r="C7" s="25"/>
      <c r="D7" s="26"/>
      <c r="E7" s="27"/>
      <c r="F7" s="3" t="s">
        <v>110</v>
      </c>
      <c r="G7" s="3" t="s">
        <v>80</v>
      </c>
      <c r="H7" s="3" t="s">
        <v>81</v>
      </c>
      <c r="I7" s="3" t="s">
        <v>82</v>
      </c>
      <c r="J7" s="3" t="s">
        <v>83</v>
      </c>
      <c r="K7" s="31" t="s">
        <v>109</v>
      </c>
      <c r="L7" s="31" t="s">
        <v>106</v>
      </c>
      <c r="M7" s="31" t="s">
        <v>108</v>
      </c>
      <c r="N7" s="31" t="s">
        <v>107</v>
      </c>
    </row>
    <row r="8" spans="1:14" x14ac:dyDescent="0.25">
      <c r="A8" s="132" t="s">
        <v>0</v>
      </c>
      <c r="B8" s="140"/>
      <c r="C8" s="140"/>
      <c r="D8" s="140"/>
      <c r="E8" s="144"/>
      <c r="F8" s="48">
        <f>F9+F10</f>
        <v>643095.03</v>
      </c>
      <c r="G8" s="48">
        <f t="shared" ref="G8:J8" si="0">G9+G10</f>
        <v>831391</v>
      </c>
      <c r="H8" s="48">
        <f t="shared" si="0"/>
        <v>1024736</v>
      </c>
      <c r="I8" s="48">
        <f t="shared" ref="I8:J8" si="1">I9+I10</f>
        <v>1024736</v>
      </c>
      <c r="J8" s="48">
        <f t="shared" si="1"/>
        <v>1024736</v>
      </c>
      <c r="K8" s="48">
        <f>+G8/F8*100</f>
        <v>129.2796493855659</v>
      </c>
      <c r="L8" s="48">
        <f>+H8/G8*100</f>
        <v>123.25560416218121</v>
      </c>
      <c r="M8" s="48">
        <f>+I8/H8*100</f>
        <v>100</v>
      </c>
      <c r="N8" s="48">
        <f>+J8/I8*100</f>
        <v>100</v>
      </c>
    </row>
    <row r="9" spans="1:14" x14ac:dyDescent="0.25">
      <c r="A9" s="145" t="s">
        <v>29</v>
      </c>
      <c r="B9" s="146"/>
      <c r="C9" s="146"/>
      <c r="D9" s="146"/>
      <c r="E9" s="143"/>
      <c r="F9" s="49">
        <v>643095.03</v>
      </c>
      <c r="G9" s="49">
        <v>831391</v>
      </c>
      <c r="H9" s="49">
        <v>1024736</v>
      </c>
      <c r="I9" s="49">
        <v>1024736</v>
      </c>
      <c r="J9" s="49">
        <v>1024736</v>
      </c>
      <c r="K9" s="49">
        <f t="shared" ref="K9:K14" si="2">+G9/F9*100</f>
        <v>129.2796493855659</v>
      </c>
      <c r="L9" s="49">
        <f t="shared" ref="L9:L14" si="3">+H9/G9*100</f>
        <v>123.25560416218121</v>
      </c>
      <c r="M9" s="49">
        <f t="shared" ref="M9:M13" si="4">+I9/H9*100</f>
        <v>100</v>
      </c>
      <c r="N9" s="49">
        <f t="shared" ref="N9:N13" si="5">+J9/I9*100</f>
        <v>100</v>
      </c>
    </row>
    <row r="10" spans="1:14" x14ac:dyDescent="0.25">
      <c r="A10" s="147" t="s">
        <v>30</v>
      </c>
      <c r="B10" s="143"/>
      <c r="C10" s="143"/>
      <c r="D10" s="143"/>
      <c r="E10" s="143"/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/>
      <c r="L10" s="49"/>
      <c r="M10" s="49"/>
      <c r="N10" s="49"/>
    </row>
    <row r="11" spans="1:14" x14ac:dyDescent="0.25">
      <c r="A11" s="29" t="s">
        <v>1</v>
      </c>
      <c r="B11" s="36"/>
      <c r="C11" s="36"/>
      <c r="D11" s="36"/>
      <c r="E11" s="36"/>
      <c r="F11" s="48">
        <f>F12+F13</f>
        <v>643350.68000000005</v>
      </c>
      <c r="G11" s="48">
        <f t="shared" ref="G11:J11" si="6">G12+G13</f>
        <v>831531.97</v>
      </c>
      <c r="H11" s="48">
        <f t="shared" si="6"/>
        <v>1024736</v>
      </c>
      <c r="I11" s="48">
        <f t="shared" ref="I11:J11" si="7">I12+I13</f>
        <v>1024736</v>
      </c>
      <c r="J11" s="48">
        <f t="shared" si="7"/>
        <v>1024736</v>
      </c>
      <c r="K11" s="48">
        <f t="shared" si="2"/>
        <v>129.2501890259912</v>
      </c>
      <c r="L11" s="48">
        <f t="shared" si="3"/>
        <v>123.23470858252151</v>
      </c>
      <c r="M11" s="48">
        <f t="shared" si="4"/>
        <v>100</v>
      </c>
      <c r="N11" s="48">
        <f t="shared" si="5"/>
        <v>100</v>
      </c>
    </row>
    <row r="12" spans="1:14" x14ac:dyDescent="0.25">
      <c r="A12" s="148" t="s">
        <v>31</v>
      </c>
      <c r="B12" s="146"/>
      <c r="C12" s="146"/>
      <c r="D12" s="146"/>
      <c r="E12" s="146"/>
      <c r="F12" s="49">
        <v>641888.18000000005</v>
      </c>
      <c r="G12" s="49">
        <f>829391+140.97</f>
        <v>829531.97</v>
      </c>
      <c r="H12" s="49">
        <v>1009736</v>
      </c>
      <c r="I12" s="49">
        <v>1009736</v>
      </c>
      <c r="J12" s="49">
        <v>1009736</v>
      </c>
      <c r="K12" s="49">
        <f t="shared" si="2"/>
        <v>129.23309633151368</v>
      </c>
      <c r="L12" s="49">
        <f t="shared" si="3"/>
        <v>121.72357865845727</v>
      </c>
      <c r="M12" s="49">
        <f t="shared" si="4"/>
        <v>100</v>
      </c>
      <c r="N12" s="49">
        <f t="shared" si="5"/>
        <v>100</v>
      </c>
    </row>
    <row r="13" spans="1:14" x14ac:dyDescent="0.25">
      <c r="A13" s="142" t="s">
        <v>32</v>
      </c>
      <c r="B13" s="143"/>
      <c r="C13" s="143"/>
      <c r="D13" s="143"/>
      <c r="E13" s="143"/>
      <c r="F13" s="51">
        <v>1462.5</v>
      </c>
      <c r="G13" s="51">
        <v>2000</v>
      </c>
      <c r="H13" s="51">
        <v>15000</v>
      </c>
      <c r="I13" s="51">
        <v>15000</v>
      </c>
      <c r="J13" s="51">
        <v>15000</v>
      </c>
      <c r="K13" s="49">
        <f t="shared" si="2"/>
        <v>136.75213675213675</v>
      </c>
      <c r="L13" s="49">
        <f t="shared" si="3"/>
        <v>750</v>
      </c>
      <c r="M13" s="49">
        <f t="shared" si="4"/>
        <v>100</v>
      </c>
      <c r="N13" s="49">
        <f t="shared" si="5"/>
        <v>100</v>
      </c>
    </row>
    <row r="14" spans="1:14" x14ac:dyDescent="0.25">
      <c r="A14" s="139" t="s">
        <v>50</v>
      </c>
      <c r="B14" s="140"/>
      <c r="C14" s="140"/>
      <c r="D14" s="140"/>
      <c r="E14" s="140"/>
      <c r="F14" s="48">
        <f>F8-F11</f>
        <v>-255.65000000002328</v>
      </c>
      <c r="G14" s="48">
        <f t="shared" ref="G14:J14" si="8">G8-G11</f>
        <v>-140.96999999997206</v>
      </c>
      <c r="H14" s="48">
        <f t="shared" si="8"/>
        <v>0</v>
      </c>
      <c r="I14" s="48">
        <f t="shared" ref="I14:J14" si="9">I8-I11</f>
        <v>0</v>
      </c>
      <c r="J14" s="48">
        <f t="shared" si="9"/>
        <v>0</v>
      </c>
      <c r="K14" s="48">
        <f t="shared" si="2"/>
        <v>55.141795423414521</v>
      </c>
      <c r="L14" s="48">
        <f t="shared" si="3"/>
        <v>0</v>
      </c>
      <c r="M14" s="48"/>
      <c r="N14" s="48"/>
    </row>
    <row r="15" spans="1:14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4" ht="15.75" x14ac:dyDescent="0.25">
      <c r="A16" s="129" t="s">
        <v>25</v>
      </c>
      <c r="B16" s="141"/>
      <c r="C16" s="141"/>
      <c r="D16" s="141"/>
      <c r="E16" s="141"/>
      <c r="F16" s="141"/>
      <c r="G16" s="141"/>
      <c r="H16" s="141"/>
      <c r="I16" s="141"/>
      <c r="J16" s="141"/>
    </row>
    <row r="17" spans="1:14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4" ht="23.25" customHeight="1" x14ac:dyDescent="0.25">
      <c r="A18" s="24"/>
      <c r="B18" s="25"/>
      <c r="C18" s="25"/>
      <c r="D18" s="26"/>
      <c r="E18" s="27"/>
      <c r="F18" s="3" t="s">
        <v>110</v>
      </c>
      <c r="G18" s="3" t="s">
        <v>80</v>
      </c>
      <c r="H18" s="3" t="s">
        <v>81</v>
      </c>
      <c r="I18" s="3" t="s">
        <v>82</v>
      </c>
      <c r="J18" s="3" t="s">
        <v>83</v>
      </c>
      <c r="K18" s="31" t="s">
        <v>109</v>
      </c>
      <c r="L18" s="31" t="s">
        <v>106</v>
      </c>
      <c r="M18" s="31" t="s">
        <v>108</v>
      </c>
      <c r="N18" s="31" t="s">
        <v>107</v>
      </c>
    </row>
    <row r="19" spans="1:14" x14ac:dyDescent="0.25">
      <c r="A19" s="142" t="s">
        <v>33</v>
      </c>
      <c r="B19" s="143"/>
      <c r="C19" s="143"/>
      <c r="D19" s="143"/>
      <c r="E19" s="143"/>
      <c r="F19" s="51">
        <v>0</v>
      </c>
      <c r="G19" s="51">
        <v>0</v>
      </c>
      <c r="H19" s="51">
        <v>0</v>
      </c>
      <c r="I19" s="51">
        <v>0</v>
      </c>
      <c r="J19" s="50">
        <v>0</v>
      </c>
      <c r="K19" s="49"/>
      <c r="L19" s="49"/>
      <c r="M19" s="49"/>
      <c r="N19" s="49"/>
    </row>
    <row r="20" spans="1:14" x14ac:dyDescent="0.25">
      <c r="A20" s="142" t="s">
        <v>34</v>
      </c>
      <c r="B20" s="143"/>
      <c r="C20" s="143"/>
      <c r="D20" s="143"/>
      <c r="E20" s="143"/>
      <c r="F20" s="51">
        <v>0</v>
      </c>
      <c r="G20" s="51">
        <v>0</v>
      </c>
      <c r="H20" s="51">
        <v>0</v>
      </c>
      <c r="I20" s="51">
        <v>0</v>
      </c>
      <c r="J20" s="50">
        <v>0</v>
      </c>
      <c r="K20" s="49"/>
      <c r="L20" s="49"/>
      <c r="M20" s="49"/>
      <c r="N20" s="49"/>
    </row>
    <row r="21" spans="1:14" x14ac:dyDescent="0.25">
      <c r="A21" s="139" t="s">
        <v>2</v>
      </c>
      <c r="B21" s="140"/>
      <c r="C21" s="140"/>
      <c r="D21" s="140"/>
      <c r="E21" s="140"/>
      <c r="F21" s="48">
        <f>F19-F20</f>
        <v>0</v>
      </c>
      <c r="G21" s="48">
        <f t="shared" ref="G21:J21" si="10">G19-G20</f>
        <v>0</v>
      </c>
      <c r="H21" s="48">
        <f t="shared" si="10"/>
        <v>0</v>
      </c>
      <c r="I21" s="48">
        <f t="shared" si="10"/>
        <v>0</v>
      </c>
      <c r="J21" s="48">
        <f t="shared" si="10"/>
        <v>0</v>
      </c>
      <c r="K21" s="48"/>
      <c r="L21" s="48"/>
      <c r="M21" s="48"/>
      <c r="N21" s="48"/>
    </row>
    <row r="22" spans="1:14" x14ac:dyDescent="0.25">
      <c r="A22" s="139" t="s">
        <v>51</v>
      </c>
      <c r="B22" s="140"/>
      <c r="C22" s="140"/>
      <c r="D22" s="140"/>
      <c r="E22" s="140"/>
      <c r="F22" s="48">
        <f>F14+F21</f>
        <v>-255.65000000002328</v>
      </c>
      <c r="G22" s="48">
        <f t="shared" ref="G22:J22" si="11">G14+G21</f>
        <v>-140.96999999997206</v>
      </c>
      <c r="H22" s="48">
        <f t="shared" si="11"/>
        <v>0</v>
      </c>
      <c r="I22" s="48">
        <f t="shared" si="11"/>
        <v>0</v>
      </c>
      <c r="J22" s="48">
        <f t="shared" si="11"/>
        <v>0</v>
      </c>
      <c r="K22" s="48">
        <f t="shared" ref="K22" si="12">+G22/F22*100</f>
        <v>55.141795423414521</v>
      </c>
      <c r="L22" s="48"/>
      <c r="M22" s="48"/>
      <c r="N22" s="48"/>
    </row>
    <row r="23" spans="1:14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4" ht="15.75" x14ac:dyDescent="0.25">
      <c r="A24" s="129" t="s">
        <v>52</v>
      </c>
      <c r="B24" s="141"/>
      <c r="C24" s="141"/>
      <c r="D24" s="141"/>
      <c r="E24" s="141"/>
      <c r="F24" s="141"/>
      <c r="G24" s="141"/>
      <c r="H24" s="141"/>
      <c r="I24" s="141"/>
      <c r="J24" s="141"/>
    </row>
    <row r="25" spans="1:14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4" ht="29.25" customHeight="1" x14ac:dyDescent="0.25">
      <c r="A26" s="24"/>
      <c r="B26" s="25"/>
      <c r="C26" s="25"/>
      <c r="D26" s="26"/>
      <c r="E26" s="27"/>
      <c r="F26" s="3" t="s">
        <v>110</v>
      </c>
      <c r="G26" s="3" t="s">
        <v>80</v>
      </c>
      <c r="H26" s="3" t="s">
        <v>81</v>
      </c>
      <c r="I26" s="3" t="s">
        <v>82</v>
      </c>
      <c r="J26" s="3" t="s">
        <v>83</v>
      </c>
      <c r="K26" s="31" t="s">
        <v>109</v>
      </c>
      <c r="L26" s="31" t="s">
        <v>106</v>
      </c>
      <c r="M26" s="31" t="s">
        <v>108</v>
      </c>
      <c r="N26" s="31" t="s">
        <v>107</v>
      </c>
    </row>
    <row r="27" spans="1:14" ht="15" customHeight="1" x14ac:dyDescent="0.25">
      <c r="A27" s="136" t="s">
        <v>53</v>
      </c>
      <c r="B27" s="137"/>
      <c r="C27" s="137"/>
      <c r="D27" s="137"/>
      <c r="E27" s="138"/>
      <c r="F27" s="52">
        <v>396.62</v>
      </c>
      <c r="G27" s="52">
        <v>140.97</v>
      </c>
      <c r="H27" s="52">
        <v>0</v>
      </c>
      <c r="I27" s="52">
        <v>0</v>
      </c>
      <c r="J27" s="53">
        <v>0</v>
      </c>
      <c r="K27" s="53"/>
      <c r="L27" s="53"/>
      <c r="M27" s="53"/>
      <c r="N27" s="53"/>
    </row>
    <row r="28" spans="1:14" ht="15" customHeight="1" x14ac:dyDescent="0.25">
      <c r="A28" s="139" t="s">
        <v>54</v>
      </c>
      <c r="B28" s="140"/>
      <c r="C28" s="140"/>
      <c r="D28" s="140"/>
      <c r="E28" s="140"/>
      <c r="F28" s="54">
        <f>F22+F27</f>
        <v>140.96999999997672</v>
      </c>
      <c r="G28" s="54">
        <f t="shared" ref="G28:J28" si="13">G22+G27</f>
        <v>2.7938540370087139E-11</v>
      </c>
      <c r="H28" s="54">
        <f t="shared" si="13"/>
        <v>0</v>
      </c>
      <c r="I28" s="54">
        <f t="shared" si="13"/>
        <v>0</v>
      </c>
      <c r="J28" s="55">
        <f t="shared" si="13"/>
        <v>0</v>
      </c>
      <c r="K28" s="55"/>
      <c r="L28" s="55"/>
      <c r="M28" s="55"/>
      <c r="N28" s="55"/>
    </row>
    <row r="29" spans="1:14" ht="45" customHeight="1" x14ac:dyDescent="0.25">
      <c r="A29" s="132" t="s">
        <v>55</v>
      </c>
      <c r="B29" s="133"/>
      <c r="C29" s="133"/>
      <c r="D29" s="133"/>
      <c r="E29" s="134"/>
      <c r="F29" s="54">
        <f>F14+F21+F27-F28</f>
        <v>0</v>
      </c>
      <c r="G29" s="54">
        <f t="shared" ref="G29:J29" si="14">G14+G21+G27-G28</f>
        <v>0</v>
      </c>
      <c r="H29" s="54">
        <f t="shared" si="14"/>
        <v>0</v>
      </c>
      <c r="I29" s="54">
        <f t="shared" si="14"/>
        <v>0</v>
      </c>
      <c r="J29" s="55">
        <f t="shared" si="14"/>
        <v>0</v>
      </c>
      <c r="K29" s="48"/>
      <c r="L29" s="48"/>
      <c r="M29" s="48"/>
      <c r="N29" s="48"/>
    </row>
    <row r="30" spans="1:14" ht="15.75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</row>
    <row r="31" spans="1:14" ht="15.75" x14ac:dyDescent="0.25">
      <c r="A31" s="135" t="s">
        <v>49</v>
      </c>
      <c r="B31" s="135"/>
      <c r="C31" s="135"/>
      <c r="D31" s="135"/>
      <c r="E31" s="135"/>
      <c r="F31" s="135"/>
      <c r="G31" s="135"/>
      <c r="H31" s="135"/>
      <c r="I31" s="135"/>
      <c r="J31" s="135"/>
    </row>
    <row r="32" spans="1:14" ht="18" x14ac:dyDescent="0.25">
      <c r="A32" s="39"/>
      <c r="B32" s="40"/>
      <c r="C32" s="40"/>
      <c r="D32" s="40"/>
      <c r="E32" s="40"/>
      <c r="F32" s="40"/>
      <c r="G32" s="40"/>
      <c r="H32" s="41"/>
      <c r="I32" s="41"/>
      <c r="J32" s="41"/>
    </row>
    <row r="33" spans="1:14" ht="24" customHeight="1" x14ac:dyDescent="0.25">
      <c r="A33" s="42"/>
      <c r="B33" s="43"/>
      <c r="C33" s="43"/>
      <c r="D33" s="44"/>
      <c r="E33" s="45"/>
      <c r="F33" s="3" t="s">
        <v>110</v>
      </c>
      <c r="G33" s="3" t="s">
        <v>80</v>
      </c>
      <c r="H33" s="3" t="s">
        <v>81</v>
      </c>
      <c r="I33" s="3" t="s">
        <v>82</v>
      </c>
      <c r="J33" s="3" t="s">
        <v>83</v>
      </c>
      <c r="K33" s="31" t="s">
        <v>109</v>
      </c>
      <c r="L33" s="31" t="s">
        <v>106</v>
      </c>
      <c r="M33" s="31" t="s">
        <v>108</v>
      </c>
      <c r="N33" s="31" t="s">
        <v>107</v>
      </c>
    </row>
    <row r="34" spans="1:14" x14ac:dyDescent="0.25">
      <c r="A34" s="136" t="s">
        <v>53</v>
      </c>
      <c r="B34" s="137"/>
      <c r="C34" s="137"/>
      <c r="D34" s="137"/>
      <c r="E34" s="138"/>
      <c r="F34" s="52">
        <v>0</v>
      </c>
      <c r="G34" s="52">
        <f>F37</f>
        <v>140.96999999997672</v>
      </c>
      <c r="H34" s="52">
        <f>G37</f>
        <v>-2.3277380023500882E-11</v>
      </c>
      <c r="I34" s="52">
        <f>H37</f>
        <v>-2.3277380023500882E-11</v>
      </c>
      <c r="J34" s="53">
        <f>I37</f>
        <v>-2.3277380023500882E-11</v>
      </c>
      <c r="K34" s="53"/>
      <c r="L34" s="53"/>
      <c r="M34" s="53"/>
      <c r="N34" s="53"/>
    </row>
    <row r="35" spans="1:14" ht="28.5" customHeight="1" x14ac:dyDescent="0.25">
      <c r="A35" s="136" t="s">
        <v>56</v>
      </c>
      <c r="B35" s="137"/>
      <c r="C35" s="137"/>
      <c r="D35" s="137"/>
      <c r="E35" s="138"/>
      <c r="F35" s="52">
        <v>0</v>
      </c>
      <c r="G35" s="52">
        <v>140.97</v>
      </c>
      <c r="H35" s="52">
        <v>0</v>
      </c>
      <c r="I35" s="52">
        <v>0</v>
      </c>
      <c r="J35" s="53">
        <v>0</v>
      </c>
      <c r="K35" s="53"/>
      <c r="L35" s="53"/>
      <c r="M35" s="53"/>
      <c r="N35" s="53"/>
    </row>
    <row r="36" spans="1:14" x14ac:dyDescent="0.25">
      <c r="A36" s="136" t="s">
        <v>57</v>
      </c>
      <c r="B36" s="149"/>
      <c r="C36" s="149"/>
      <c r="D36" s="149"/>
      <c r="E36" s="150"/>
      <c r="F36" s="52">
        <v>0</v>
      </c>
      <c r="G36" s="52">
        <v>0</v>
      </c>
      <c r="H36" s="52">
        <v>0</v>
      </c>
      <c r="I36" s="52">
        <v>0</v>
      </c>
      <c r="J36" s="53">
        <v>0</v>
      </c>
      <c r="K36" s="53"/>
      <c r="L36" s="53"/>
      <c r="M36" s="53"/>
      <c r="N36" s="53"/>
    </row>
    <row r="37" spans="1:14" ht="15" customHeight="1" x14ac:dyDescent="0.25">
      <c r="A37" s="139" t="s">
        <v>54</v>
      </c>
      <c r="B37" s="140"/>
      <c r="C37" s="140"/>
      <c r="D37" s="140"/>
      <c r="E37" s="140"/>
      <c r="F37" s="56">
        <f>+F28</f>
        <v>140.96999999997672</v>
      </c>
      <c r="G37" s="56">
        <f t="shared" ref="G37:J37" si="15">G34-G35+G36</f>
        <v>-2.3277380023500882E-11</v>
      </c>
      <c r="H37" s="56">
        <f t="shared" si="15"/>
        <v>-2.3277380023500882E-11</v>
      </c>
      <c r="I37" s="56">
        <f t="shared" si="15"/>
        <v>-2.3277380023500882E-11</v>
      </c>
      <c r="J37" s="57">
        <f t="shared" si="15"/>
        <v>-2.3277380023500882E-11</v>
      </c>
      <c r="K37" s="57"/>
      <c r="L37" s="57"/>
      <c r="M37" s="57"/>
      <c r="N37" s="57"/>
    </row>
    <row r="38" spans="1:14" ht="17.25" customHeight="1" x14ac:dyDescent="0.25"/>
    <row r="39" spans="1:14" ht="9" customHeight="1" x14ac:dyDescent="0.25"/>
  </sheetData>
  <mergeCells count="23">
    <mergeCell ref="A37:E37"/>
    <mergeCell ref="A20:E20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5:E35"/>
    <mergeCell ref="A36:E36"/>
    <mergeCell ref="A1:N1"/>
    <mergeCell ref="A3:N3"/>
    <mergeCell ref="A29:E29"/>
    <mergeCell ref="A31:J31"/>
    <mergeCell ref="A34:E34"/>
    <mergeCell ref="A21:E21"/>
    <mergeCell ref="A22:E22"/>
    <mergeCell ref="A24:J24"/>
    <mergeCell ref="A27:E27"/>
    <mergeCell ref="A28:E28"/>
  </mergeCells>
  <pageMargins left="0.7" right="0.7" top="0.75" bottom="0.75" header="0.3" footer="0.3"/>
  <pageSetup paperSize="9" scale="72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zoomScale="120" zoomScaleNormal="120" workbookViewId="0">
      <selection activeCell="B3" sqref="B3:G22"/>
    </sheetView>
  </sheetViews>
  <sheetFormatPr defaultRowHeight="15" x14ac:dyDescent="0.25"/>
  <cols>
    <col min="2" max="2" width="9.140625" style="115"/>
    <col min="3" max="3" width="18.5703125" customWidth="1"/>
    <col min="4" max="4" width="10" style="72" bestFit="1" customWidth="1"/>
    <col min="5" max="5" width="9.140625" style="115"/>
    <col min="6" max="6" width="18.140625" customWidth="1"/>
    <col min="7" max="7" width="13.140625" style="72" customWidth="1"/>
  </cols>
  <sheetData>
    <row r="3" spans="2:7" s="114" customFormat="1" ht="21" x14ac:dyDescent="0.15">
      <c r="B3" s="117" t="s">
        <v>147</v>
      </c>
      <c r="C3" s="118" t="s">
        <v>148</v>
      </c>
      <c r="D3" s="119" t="s">
        <v>149</v>
      </c>
      <c r="E3" s="117" t="s">
        <v>147</v>
      </c>
      <c r="F3" s="118" t="s">
        <v>150</v>
      </c>
      <c r="G3" s="119" t="s">
        <v>151</v>
      </c>
    </row>
    <row r="4" spans="2:7" ht="21" customHeight="1" x14ac:dyDescent="0.25">
      <c r="B4" s="163" t="s">
        <v>152</v>
      </c>
      <c r="C4" s="163"/>
      <c r="D4" s="120">
        <f>+D5+D9+D11+D15+D17+D19+D21</f>
        <v>1010736</v>
      </c>
      <c r="E4" s="163" t="s">
        <v>153</v>
      </c>
      <c r="F4" s="163"/>
      <c r="G4" s="120">
        <f>+G5+G9+G11+G15+G17+G19+G21</f>
        <v>1010736</v>
      </c>
    </row>
    <row r="5" spans="2:7" ht="21" x14ac:dyDescent="0.25">
      <c r="B5" s="121" t="s">
        <v>154</v>
      </c>
      <c r="C5" s="122" t="s">
        <v>155</v>
      </c>
      <c r="D5" s="123">
        <f>+D6</f>
        <v>803760</v>
      </c>
      <c r="E5" s="121" t="s">
        <v>154</v>
      </c>
      <c r="F5" s="122" t="s">
        <v>155</v>
      </c>
      <c r="G5" s="123">
        <f>+G6</f>
        <v>803760</v>
      </c>
    </row>
    <row r="6" spans="2:7" ht="10.5" customHeight="1" x14ac:dyDescent="0.25">
      <c r="B6" s="164">
        <v>67</v>
      </c>
      <c r="C6" s="165" t="s">
        <v>156</v>
      </c>
      <c r="D6" s="162">
        <v>803760</v>
      </c>
      <c r="E6" s="124">
        <v>31</v>
      </c>
      <c r="F6" s="125" t="s">
        <v>10</v>
      </c>
      <c r="G6" s="162">
        <v>803760</v>
      </c>
    </row>
    <row r="7" spans="2:7" ht="9.75" customHeight="1" x14ac:dyDescent="0.25">
      <c r="B7" s="164"/>
      <c r="C7" s="165"/>
      <c r="D7" s="162"/>
      <c r="E7" s="124">
        <v>32</v>
      </c>
      <c r="F7" s="125" t="s">
        <v>21</v>
      </c>
      <c r="G7" s="162">
        <v>56028</v>
      </c>
    </row>
    <row r="8" spans="2:7" ht="21" customHeight="1" x14ac:dyDescent="0.25">
      <c r="B8" s="164"/>
      <c r="C8" s="165"/>
      <c r="D8" s="162"/>
      <c r="E8" s="124">
        <v>37</v>
      </c>
      <c r="F8" s="126" t="s">
        <v>157</v>
      </c>
      <c r="G8" s="162">
        <v>7000</v>
      </c>
    </row>
    <row r="9" spans="2:7" x14ac:dyDescent="0.25">
      <c r="B9" s="121" t="s">
        <v>158</v>
      </c>
      <c r="C9" s="122" t="s">
        <v>159</v>
      </c>
      <c r="D9" s="123">
        <f>+D10</f>
        <v>32000</v>
      </c>
      <c r="E9" s="121" t="s">
        <v>158</v>
      </c>
      <c r="F9" s="122" t="s">
        <v>159</v>
      </c>
      <c r="G9" s="123">
        <f>+G10</f>
        <v>32000</v>
      </c>
    </row>
    <row r="10" spans="2:7" ht="30.75" customHeight="1" x14ac:dyDescent="0.25">
      <c r="B10" s="127">
        <v>66</v>
      </c>
      <c r="C10" s="126" t="s">
        <v>137</v>
      </c>
      <c r="D10" s="128">
        <v>32000</v>
      </c>
      <c r="E10" s="124">
        <v>32</v>
      </c>
      <c r="F10" s="125" t="s">
        <v>21</v>
      </c>
      <c r="G10" s="128">
        <v>32000</v>
      </c>
    </row>
    <row r="11" spans="2:7" ht="21" x14ac:dyDescent="0.25">
      <c r="B11" s="121" t="s">
        <v>170</v>
      </c>
      <c r="C11" s="122" t="s">
        <v>160</v>
      </c>
      <c r="D11" s="123">
        <f>+D12</f>
        <v>111000</v>
      </c>
      <c r="E11" s="121" t="s">
        <v>170</v>
      </c>
      <c r="F11" s="122" t="s">
        <v>160</v>
      </c>
      <c r="G11" s="123">
        <f>+G12</f>
        <v>111000</v>
      </c>
    </row>
    <row r="12" spans="2:7" ht="10.5" customHeight="1" x14ac:dyDescent="0.25">
      <c r="B12" s="164">
        <v>65</v>
      </c>
      <c r="C12" s="165" t="s">
        <v>140</v>
      </c>
      <c r="D12" s="162">
        <v>111000</v>
      </c>
      <c r="E12" s="124">
        <v>32</v>
      </c>
      <c r="F12" s="125" t="s">
        <v>21</v>
      </c>
      <c r="G12" s="162">
        <v>111000</v>
      </c>
    </row>
    <row r="13" spans="2:7" ht="9.75" customHeight="1" x14ac:dyDescent="0.25">
      <c r="B13" s="164"/>
      <c r="C13" s="165"/>
      <c r="D13" s="162"/>
      <c r="E13" s="124">
        <v>34</v>
      </c>
      <c r="F13" s="125" t="s">
        <v>75</v>
      </c>
      <c r="G13" s="162">
        <v>902</v>
      </c>
    </row>
    <row r="14" spans="2:7" ht="36.75" customHeight="1" x14ac:dyDescent="0.25">
      <c r="B14" s="164"/>
      <c r="C14" s="165"/>
      <c r="D14" s="162"/>
      <c r="E14" s="124">
        <v>42</v>
      </c>
      <c r="F14" s="126" t="s">
        <v>161</v>
      </c>
      <c r="G14" s="162">
        <v>2000</v>
      </c>
    </row>
    <row r="15" spans="2:7" ht="31.5" x14ac:dyDescent="0.25">
      <c r="B15" s="121" t="s">
        <v>162</v>
      </c>
      <c r="C15" s="122" t="s">
        <v>163</v>
      </c>
      <c r="D15" s="123">
        <f>+D16</f>
        <v>6500</v>
      </c>
      <c r="E15" s="121" t="s">
        <v>162</v>
      </c>
      <c r="F15" s="122" t="s">
        <v>164</v>
      </c>
      <c r="G15" s="123">
        <f>+G16</f>
        <v>6500</v>
      </c>
    </row>
    <row r="16" spans="2:7" ht="33.75" x14ac:dyDescent="0.25">
      <c r="B16" s="127">
        <v>63</v>
      </c>
      <c r="C16" s="126" t="s">
        <v>26</v>
      </c>
      <c r="D16" s="128">
        <v>6500</v>
      </c>
      <c r="E16" s="124">
        <v>32</v>
      </c>
      <c r="F16" s="125" t="s">
        <v>21</v>
      </c>
      <c r="G16" s="128">
        <v>6500</v>
      </c>
    </row>
    <row r="17" spans="2:7" ht="31.5" x14ac:dyDescent="0.25">
      <c r="B17" s="121" t="s">
        <v>171</v>
      </c>
      <c r="C17" s="122" t="s">
        <v>172</v>
      </c>
      <c r="D17" s="123">
        <f>+D18</f>
        <v>40236</v>
      </c>
      <c r="E17" s="121" t="s">
        <v>171</v>
      </c>
      <c r="F17" s="122" t="s">
        <v>172</v>
      </c>
      <c r="G17" s="123">
        <f>+G18</f>
        <v>40236</v>
      </c>
    </row>
    <row r="18" spans="2:7" ht="30.75" customHeight="1" x14ac:dyDescent="0.25">
      <c r="B18" s="127">
        <v>67</v>
      </c>
      <c r="C18" s="126" t="s">
        <v>26</v>
      </c>
      <c r="D18" s="128">
        <v>40236</v>
      </c>
      <c r="E18" s="124">
        <v>32</v>
      </c>
      <c r="F18" s="125" t="s">
        <v>21</v>
      </c>
      <c r="G18" s="128">
        <v>40236</v>
      </c>
    </row>
    <row r="19" spans="2:7" ht="31.5" x14ac:dyDescent="0.25">
      <c r="B19" s="121" t="s">
        <v>165</v>
      </c>
      <c r="C19" s="122" t="s">
        <v>166</v>
      </c>
      <c r="D19" s="123">
        <f>+D20</f>
        <v>16840</v>
      </c>
      <c r="E19" s="121" t="s">
        <v>165</v>
      </c>
      <c r="F19" s="122" t="s">
        <v>166</v>
      </c>
      <c r="G19" s="123">
        <f>+G20</f>
        <v>16840</v>
      </c>
    </row>
    <row r="20" spans="2:7" ht="33.75" x14ac:dyDescent="0.25">
      <c r="B20" s="127">
        <v>63</v>
      </c>
      <c r="C20" s="126" t="s">
        <v>26</v>
      </c>
      <c r="D20" s="128">
        <v>16840</v>
      </c>
      <c r="E20" s="124">
        <v>32</v>
      </c>
      <c r="F20" s="125" t="s">
        <v>21</v>
      </c>
      <c r="G20" s="128">
        <v>16840</v>
      </c>
    </row>
    <row r="21" spans="2:7" x14ac:dyDescent="0.25">
      <c r="B21" s="121" t="s">
        <v>167</v>
      </c>
      <c r="C21" s="122" t="s">
        <v>168</v>
      </c>
      <c r="D21" s="123">
        <f>+D22</f>
        <v>400</v>
      </c>
      <c r="E21" s="121" t="s">
        <v>167</v>
      </c>
      <c r="F21" s="122" t="s">
        <v>168</v>
      </c>
      <c r="G21" s="123">
        <f>+G22</f>
        <v>400</v>
      </c>
    </row>
    <row r="22" spans="2:7" ht="37.5" customHeight="1" x14ac:dyDescent="0.25">
      <c r="B22" s="127">
        <v>66</v>
      </c>
      <c r="C22" s="126" t="s">
        <v>137</v>
      </c>
      <c r="D22" s="128">
        <v>400</v>
      </c>
      <c r="E22" s="124">
        <v>32</v>
      </c>
      <c r="F22" s="125" t="s">
        <v>21</v>
      </c>
      <c r="G22" s="128">
        <v>400</v>
      </c>
    </row>
    <row r="23" spans="2:7" ht="15.75" x14ac:dyDescent="0.25">
      <c r="B23" s="116" t="s">
        <v>169</v>
      </c>
    </row>
    <row r="24" spans="2:7" ht="15.75" x14ac:dyDescent="0.25">
      <c r="B24" s="116"/>
    </row>
    <row r="25" spans="2:7" ht="15.75" x14ac:dyDescent="0.25">
      <c r="B25" s="116"/>
    </row>
  </sheetData>
  <mergeCells count="10">
    <mergeCell ref="G6:G8"/>
    <mergeCell ref="G12:G14"/>
    <mergeCell ref="B4:C4"/>
    <mergeCell ref="E4:F4"/>
    <mergeCell ref="B6:B8"/>
    <mergeCell ref="C6:C8"/>
    <mergeCell ref="D6:D8"/>
    <mergeCell ref="B12:B14"/>
    <mergeCell ref="C12:C14"/>
    <mergeCell ref="D12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22" workbookViewId="0">
      <selection activeCell="C44" sqref="C4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3.85546875" customWidth="1"/>
    <col min="4" max="4" width="16.28515625" customWidth="1"/>
    <col min="5" max="5" width="10.28515625" bestFit="1" customWidth="1"/>
    <col min="6" max="6" width="11.7109375" bestFit="1" customWidth="1"/>
    <col min="7" max="7" width="15.42578125" bestFit="1" customWidth="1"/>
    <col min="8" max="8" width="13.28515625" customWidth="1"/>
  </cols>
  <sheetData>
    <row r="1" spans="1:12" ht="42" customHeight="1" x14ac:dyDescent="0.25">
      <c r="A1" s="129" t="s">
        <v>79</v>
      </c>
      <c r="B1" s="152"/>
      <c r="C1" s="152"/>
      <c r="D1" s="152"/>
      <c r="E1" s="152"/>
      <c r="F1" s="152"/>
      <c r="G1" s="152"/>
      <c r="H1" s="152"/>
      <c r="I1" s="75"/>
      <c r="J1" s="75"/>
    </row>
    <row r="2" spans="1:12" ht="18" customHeight="1" x14ac:dyDescent="0.25">
      <c r="A2" s="4"/>
      <c r="B2" s="4"/>
      <c r="C2" s="4"/>
      <c r="D2" s="74"/>
      <c r="E2" s="74"/>
      <c r="F2" s="74"/>
      <c r="G2" s="74"/>
      <c r="H2" s="74"/>
    </row>
    <row r="3" spans="1:12" ht="15.75" customHeight="1" x14ac:dyDescent="0.25">
      <c r="A3" s="129" t="s">
        <v>18</v>
      </c>
      <c r="B3" s="129"/>
      <c r="C3" s="129"/>
      <c r="D3" s="129"/>
      <c r="E3" s="129"/>
      <c r="F3" s="129"/>
      <c r="G3" s="129"/>
      <c r="H3" s="129"/>
    </row>
    <row r="4" spans="1:12" ht="18" x14ac:dyDescent="0.25">
      <c r="A4" s="4"/>
      <c r="B4" s="4"/>
      <c r="C4" s="4"/>
      <c r="D4" s="4"/>
      <c r="E4" s="4"/>
      <c r="F4" s="4"/>
      <c r="G4" s="5"/>
      <c r="H4" s="5"/>
    </row>
    <row r="5" spans="1:12" ht="18" customHeight="1" x14ac:dyDescent="0.25">
      <c r="A5" s="129" t="s">
        <v>4</v>
      </c>
      <c r="B5" s="129"/>
      <c r="C5" s="129"/>
      <c r="D5" s="129"/>
      <c r="E5" s="129"/>
      <c r="F5" s="129"/>
      <c r="G5" s="129"/>
      <c r="H5" s="129"/>
    </row>
    <row r="6" spans="1:12" ht="18" x14ac:dyDescent="0.25">
      <c r="A6" s="4"/>
      <c r="B6" s="4"/>
      <c r="C6" s="4"/>
      <c r="D6" s="4"/>
      <c r="E6" s="4"/>
      <c r="F6" s="4"/>
      <c r="G6" s="5"/>
      <c r="H6" s="5"/>
    </row>
    <row r="7" spans="1:12" ht="15.75" customHeight="1" x14ac:dyDescent="0.25">
      <c r="A7" s="129" t="s">
        <v>35</v>
      </c>
      <c r="B7" s="129"/>
      <c r="C7" s="129"/>
      <c r="D7" s="129"/>
      <c r="E7" s="129"/>
      <c r="F7" s="129"/>
      <c r="G7" s="129"/>
      <c r="H7" s="129"/>
    </row>
    <row r="8" spans="1:12" ht="18" x14ac:dyDescent="0.25">
      <c r="A8" s="4"/>
      <c r="B8" s="4"/>
      <c r="C8" s="4"/>
      <c r="D8" s="4"/>
      <c r="E8" s="4"/>
      <c r="F8" s="4"/>
      <c r="G8" s="5"/>
      <c r="H8" s="5"/>
    </row>
    <row r="9" spans="1:12" ht="30" customHeight="1" x14ac:dyDescent="0.25">
      <c r="A9" s="17" t="s">
        <v>5</v>
      </c>
      <c r="B9" s="17" t="s">
        <v>6</v>
      </c>
      <c r="C9" s="17" t="s">
        <v>3</v>
      </c>
      <c r="D9" s="17" t="s">
        <v>111</v>
      </c>
      <c r="E9" s="17" t="s">
        <v>80</v>
      </c>
      <c r="F9" s="17" t="s">
        <v>81</v>
      </c>
      <c r="G9" s="17" t="s">
        <v>82</v>
      </c>
      <c r="H9" s="17" t="s">
        <v>83</v>
      </c>
      <c r="I9" s="17" t="s">
        <v>109</v>
      </c>
      <c r="J9" s="17" t="s">
        <v>106</v>
      </c>
      <c r="K9" s="17" t="s">
        <v>108</v>
      </c>
      <c r="L9" s="17" t="s">
        <v>107</v>
      </c>
    </row>
    <row r="10" spans="1:12" s="59" customFormat="1" x14ac:dyDescent="0.25">
      <c r="A10" s="31"/>
      <c r="B10" s="31"/>
      <c r="C10" s="33" t="s">
        <v>0</v>
      </c>
      <c r="D10" s="67">
        <f t="shared" ref="D10:E10" si="0">+D11</f>
        <v>643095.03</v>
      </c>
      <c r="E10" s="67">
        <f t="shared" si="0"/>
        <v>831391</v>
      </c>
      <c r="F10" s="67">
        <f>+F11</f>
        <v>1024736</v>
      </c>
      <c r="G10" s="67">
        <f t="shared" ref="G10:H10" si="1">+G11</f>
        <v>1024736</v>
      </c>
      <c r="H10" s="67">
        <f t="shared" si="1"/>
        <v>1024736</v>
      </c>
      <c r="I10" s="112">
        <f>+E10/D10</f>
        <v>1.2927964938556591</v>
      </c>
      <c r="J10" s="112">
        <f>+F10/E10</f>
        <v>1.2325560416218122</v>
      </c>
      <c r="K10" s="112">
        <f>+G10/F10</f>
        <v>1</v>
      </c>
      <c r="L10" s="112">
        <f>+H10/G10</f>
        <v>1</v>
      </c>
    </row>
    <row r="11" spans="1:12" s="59" customFormat="1" ht="15.75" customHeight="1" x14ac:dyDescent="0.25">
      <c r="A11" s="8">
        <v>6</v>
      </c>
      <c r="B11" s="8"/>
      <c r="C11" s="8" t="s">
        <v>7</v>
      </c>
      <c r="D11" s="62">
        <f t="shared" ref="D11:E11" si="2">SUM(D12:D15)</f>
        <v>643095.03</v>
      </c>
      <c r="E11" s="62">
        <f t="shared" si="2"/>
        <v>831391</v>
      </c>
      <c r="F11" s="62">
        <f>SUM(F12:F15)</f>
        <v>1024736</v>
      </c>
      <c r="G11" s="62">
        <f t="shared" ref="G11:H11" si="3">SUM(G12:G15)</f>
        <v>1024736</v>
      </c>
      <c r="H11" s="62">
        <f t="shared" si="3"/>
        <v>1024736</v>
      </c>
      <c r="I11" s="112">
        <f t="shared" ref="I11:I15" si="4">+E11/D11</f>
        <v>1.2927964938556591</v>
      </c>
      <c r="J11" s="112">
        <f t="shared" ref="J11:J15" si="5">+F11/E11</f>
        <v>1.2325560416218122</v>
      </c>
      <c r="K11" s="112">
        <f t="shared" ref="K11:K15" si="6">+G11/F11</f>
        <v>1</v>
      </c>
      <c r="L11" s="112">
        <f t="shared" ref="L11:L15" si="7">+H11/G11</f>
        <v>1</v>
      </c>
    </row>
    <row r="12" spans="1:12" ht="25.5" x14ac:dyDescent="0.25">
      <c r="A12" s="8"/>
      <c r="B12" s="13">
        <v>63</v>
      </c>
      <c r="C12" s="13" t="s">
        <v>26</v>
      </c>
      <c r="D12" s="65">
        <v>8273.0300000000007</v>
      </c>
      <c r="E12" s="65">
        <v>13897</v>
      </c>
      <c r="F12" s="65">
        <v>23340</v>
      </c>
      <c r="G12" s="65">
        <v>23340</v>
      </c>
      <c r="H12" s="65">
        <v>23340</v>
      </c>
      <c r="I12" s="113">
        <f t="shared" si="4"/>
        <v>1.6797956734110717</v>
      </c>
      <c r="J12" s="113">
        <f t="shared" si="5"/>
        <v>1.6794991724832697</v>
      </c>
      <c r="K12" s="113">
        <f t="shared" si="6"/>
        <v>1</v>
      </c>
      <c r="L12" s="113">
        <f t="shared" si="7"/>
        <v>1</v>
      </c>
    </row>
    <row r="13" spans="1:12" s="58" customFormat="1" ht="38.25" x14ac:dyDescent="0.25">
      <c r="A13" s="9"/>
      <c r="B13" s="9">
        <v>65</v>
      </c>
      <c r="C13" s="13" t="s">
        <v>73</v>
      </c>
      <c r="D13" s="65">
        <v>92043.39</v>
      </c>
      <c r="E13" s="65">
        <v>107000</v>
      </c>
      <c r="F13" s="65">
        <v>125000</v>
      </c>
      <c r="G13" s="65">
        <v>125000</v>
      </c>
      <c r="H13" s="65">
        <v>125000</v>
      </c>
      <c r="I13" s="113">
        <f t="shared" si="4"/>
        <v>1.1624952101394788</v>
      </c>
      <c r="J13" s="113">
        <f t="shared" si="5"/>
        <v>1.1682242990654206</v>
      </c>
      <c r="K13" s="113">
        <f t="shared" si="6"/>
        <v>1</v>
      </c>
      <c r="L13" s="113">
        <f t="shared" si="7"/>
        <v>1</v>
      </c>
    </row>
    <row r="14" spans="1:12" s="58" customFormat="1" ht="25.5" x14ac:dyDescent="0.25">
      <c r="A14" s="9"/>
      <c r="B14" s="9">
        <v>66</v>
      </c>
      <c r="C14" s="13" t="s">
        <v>74</v>
      </c>
      <c r="D14" s="65">
        <v>28957.8</v>
      </c>
      <c r="E14" s="65">
        <v>35300</v>
      </c>
      <c r="F14" s="65">
        <v>32400</v>
      </c>
      <c r="G14" s="65">
        <v>32400</v>
      </c>
      <c r="H14" s="65">
        <v>32400</v>
      </c>
      <c r="I14" s="113">
        <f t="shared" si="4"/>
        <v>1.2190152566838641</v>
      </c>
      <c r="J14" s="113">
        <f t="shared" si="5"/>
        <v>0.9178470254957507</v>
      </c>
      <c r="K14" s="113">
        <f t="shared" si="6"/>
        <v>1</v>
      </c>
      <c r="L14" s="113">
        <f t="shared" si="7"/>
        <v>1</v>
      </c>
    </row>
    <row r="15" spans="1:12" ht="25.5" x14ac:dyDescent="0.25">
      <c r="A15" s="9"/>
      <c r="B15" s="9">
        <v>67</v>
      </c>
      <c r="C15" s="13" t="s">
        <v>27</v>
      </c>
      <c r="D15" s="65">
        <v>513820.81</v>
      </c>
      <c r="E15" s="65">
        <v>675194</v>
      </c>
      <c r="F15" s="65">
        <v>843996</v>
      </c>
      <c r="G15" s="65">
        <v>843996</v>
      </c>
      <c r="H15" s="65">
        <v>843996</v>
      </c>
      <c r="I15" s="113">
        <f t="shared" si="4"/>
        <v>1.314065111531781</v>
      </c>
      <c r="J15" s="113">
        <f t="shared" si="5"/>
        <v>1.2500051836953527</v>
      </c>
      <c r="K15" s="113">
        <f t="shared" si="6"/>
        <v>1</v>
      </c>
      <c r="L15" s="113">
        <f t="shared" si="7"/>
        <v>1</v>
      </c>
    </row>
    <row r="18" spans="1:12" ht="15.75" x14ac:dyDescent="0.25">
      <c r="A18" s="129" t="s">
        <v>36</v>
      </c>
      <c r="B18" s="151"/>
      <c r="C18" s="151"/>
      <c r="D18" s="151"/>
      <c r="E18" s="151"/>
      <c r="F18" s="151"/>
      <c r="G18" s="151"/>
      <c r="H18" s="151"/>
    </row>
    <row r="19" spans="1:12" ht="18" x14ac:dyDescent="0.25">
      <c r="A19" s="4"/>
      <c r="B19" s="4"/>
      <c r="C19" s="4"/>
      <c r="D19" s="4"/>
      <c r="E19" s="4"/>
      <c r="F19" s="4"/>
      <c r="G19" s="5"/>
      <c r="H19" s="5"/>
    </row>
    <row r="20" spans="1:12" ht="26.25" customHeight="1" x14ac:dyDescent="0.25">
      <c r="A20" s="17" t="s">
        <v>5</v>
      </c>
      <c r="B20" s="17" t="s">
        <v>6</v>
      </c>
      <c r="C20" s="17" t="s">
        <v>8</v>
      </c>
      <c r="D20" s="17" t="s">
        <v>111</v>
      </c>
      <c r="E20" s="17" t="s">
        <v>80</v>
      </c>
      <c r="F20" s="17" t="s">
        <v>81</v>
      </c>
      <c r="G20" s="17" t="s">
        <v>82</v>
      </c>
      <c r="H20" s="17" t="s">
        <v>83</v>
      </c>
      <c r="I20" s="17" t="s">
        <v>109</v>
      </c>
      <c r="J20" s="17" t="s">
        <v>106</v>
      </c>
      <c r="K20" s="17" t="s">
        <v>108</v>
      </c>
      <c r="L20" s="17" t="s">
        <v>107</v>
      </c>
    </row>
    <row r="21" spans="1:12" s="59" customFormat="1" x14ac:dyDescent="0.25">
      <c r="A21" s="31"/>
      <c r="B21" s="31"/>
      <c r="C21" s="33" t="s">
        <v>1</v>
      </c>
      <c r="D21" s="67">
        <f t="shared" ref="D21:E21" si="8">+D22+D27</f>
        <v>643350.67999999993</v>
      </c>
      <c r="E21" s="67">
        <f t="shared" si="8"/>
        <v>831531.97</v>
      </c>
      <c r="F21" s="67">
        <f>+F22+F27</f>
        <v>1024736</v>
      </c>
      <c r="G21" s="67">
        <f t="shared" ref="G21:H21" si="9">+G22+G27</f>
        <v>1024736</v>
      </c>
      <c r="H21" s="67">
        <f t="shared" si="9"/>
        <v>1024736</v>
      </c>
      <c r="I21" s="112">
        <f>+E21/D21</f>
        <v>1.2925018902599124</v>
      </c>
      <c r="J21" s="112">
        <f>+F21/E21</f>
        <v>1.232347085825215</v>
      </c>
      <c r="K21" s="112">
        <f>+G21/F21</f>
        <v>1</v>
      </c>
      <c r="L21" s="112">
        <f>+H21/G21</f>
        <v>1</v>
      </c>
    </row>
    <row r="22" spans="1:12" s="59" customFormat="1" ht="15.75" customHeight="1" x14ac:dyDescent="0.25">
      <c r="A22" s="8">
        <v>3</v>
      </c>
      <c r="B22" s="8"/>
      <c r="C22" s="8" t="s">
        <v>9</v>
      </c>
      <c r="D22" s="62">
        <f t="shared" ref="D22:E22" si="10">+D23+D24+D25+D26</f>
        <v>641888.17999999993</v>
      </c>
      <c r="E22" s="62">
        <f t="shared" si="10"/>
        <v>829531.97</v>
      </c>
      <c r="F22" s="62">
        <f>+F23+F24+F25+F26</f>
        <v>1009736</v>
      </c>
      <c r="G22" s="62">
        <f t="shared" ref="G22:H22" si="11">+G23+G24+G25+G26</f>
        <v>1009736</v>
      </c>
      <c r="H22" s="62">
        <f t="shared" si="11"/>
        <v>1009736</v>
      </c>
      <c r="I22" s="112">
        <f t="shared" ref="I22:I24" si="12">+E22/D22</f>
        <v>1.292330963315137</v>
      </c>
      <c r="J22" s="112">
        <f t="shared" ref="J22:J24" si="13">+F22/E22</f>
        <v>1.2172357865845727</v>
      </c>
      <c r="K22" s="112">
        <f t="shared" ref="K22:K24" si="14">+G22/F22</f>
        <v>1</v>
      </c>
      <c r="L22" s="112">
        <f t="shared" ref="L22:L24" si="15">+H22/G22</f>
        <v>1</v>
      </c>
    </row>
    <row r="23" spans="1:12" ht="15.75" customHeight="1" x14ac:dyDescent="0.25">
      <c r="A23" s="8"/>
      <c r="B23" s="13">
        <v>31</v>
      </c>
      <c r="C23" s="13" t="s">
        <v>10</v>
      </c>
      <c r="D23" s="65">
        <v>470169.62</v>
      </c>
      <c r="E23" s="65">
        <v>612166</v>
      </c>
      <c r="F23" s="65">
        <v>753996</v>
      </c>
      <c r="G23" s="65">
        <v>753996</v>
      </c>
      <c r="H23" s="65">
        <v>753996</v>
      </c>
      <c r="I23" s="113">
        <f t="shared" si="12"/>
        <v>1.3020109636177684</v>
      </c>
      <c r="J23" s="113">
        <f t="shared" si="13"/>
        <v>1.2316855232077575</v>
      </c>
      <c r="K23" s="113">
        <f t="shared" si="14"/>
        <v>1</v>
      </c>
      <c r="L23" s="113">
        <f t="shared" si="15"/>
        <v>1</v>
      </c>
    </row>
    <row r="24" spans="1:12" x14ac:dyDescent="0.25">
      <c r="A24" s="9"/>
      <c r="B24" s="9">
        <v>32</v>
      </c>
      <c r="C24" s="13" t="s">
        <v>21</v>
      </c>
      <c r="D24" s="65">
        <v>160657.10999999999</v>
      </c>
      <c r="E24" s="65">
        <f>209323+140.97</f>
        <v>209463.97</v>
      </c>
      <c r="F24" s="65">
        <v>239838</v>
      </c>
      <c r="G24" s="65">
        <v>239838</v>
      </c>
      <c r="H24" s="65">
        <v>239838</v>
      </c>
      <c r="I24" s="113">
        <f t="shared" si="12"/>
        <v>1.3037952070717569</v>
      </c>
      <c r="J24" s="113">
        <f t="shared" si="13"/>
        <v>1.1450083754260936</v>
      </c>
      <c r="K24" s="113">
        <f t="shared" si="14"/>
        <v>1</v>
      </c>
      <c r="L24" s="113">
        <f t="shared" si="15"/>
        <v>1</v>
      </c>
    </row>
    <row r="25" spans="1:12" x14ac:dyDescent="0.25">
      <c r="A25" s="9"/>
      <c r="B25" s="9">
        <v>34</v>
      </c>
      <c r="C25" s="13" t="s">
        <v>75</v>
      </c>
      <c r="D25" s="65">
        <v>727.76</v>
      </c>
      <c r="E25" s="65">
        <v>902</v>
      </c>
      <c r="F25" s="65">
        <v>902</v>
      </c>
      <c r="G25" s="65">
        <v>902</v>
      </c>
      <c r="H25" s="65">
        <v>902</v>
      </c>
      <c r="I25" s="113">
        <f t="shared" ref="I25:I28" si="16">+E25/D25</f>
        <v>1.2394195888754536</v>
      </c>
      <c r="J25" s="113">
        <f t="shared" ref="J25:J28" si="17">+F25/E25</f>
        <v>1</v>
      </c>
      <c r="K25" s="113">
        <f t="shared" ref="K25:K28" si="18">+G25/F25</f>
        <v>1</v>
      </c>
      <c r="L25" s="113">
        <f t="shared" ref="L25:L28" si="19">+H25/G25</f>
        <v>1</v>
      </c>
    </row>
    <row r="26" spans="1:12" ht="25.5" x14ac:dyDescent="0.25">
      <c r="A26" s="9"/>
      <c r="B26" s="9">
        <v>37</v>
      </c>
      <c r="C26" s="13" t="s">
        <v>76</v>
      </c>
      <c r="D26" s="65">
        <v>10333.69</v>
      </c>
      <c r="E26" s="65">
        <v>7000</v>
      </c>
      <c r="F26" s="65">
        <v>15000</v>
      </c>
      <c r="G26" s="65">
        <v>15000</v>
      </c>
      <c r="H26" s="65">
        <v>15000</v>
      </c>
      <c r="I26" s="113">
        <f t="shared" si="16"/>
        <v>0.67739597375187366</v>
      </c>
      <c r="J26" s="113">
        <f t="shared" si="17"/>
        <v>2.1428571428571428</v>
      </c>
      <c r="K26" s="113">
        <f t="shared" si="18"/>
        <v>1</v>
      </c>
      <c r="L26" s="113">
        <f t="shared" si="19"/>
        <v>1</v>
      </c>
    </row>
    <row r="27" spans="1:12" s="59" customFormat="1" ht="25.5" x14ac:dyDescent="0.25">
      <c r="A27" s="11">
        <v>4</v>
      </c>
      <c r="B27" s="12"/>
      <c r="C27" s="22" t="s">
        <v>11</v>
      </c>
      <c r="D27" s="62">
        <f t="shared" ref="D27:E27" si="20">+D28</f>
        <v>1462.5</v>
      </c>
      <c r="E27" s="62">
        <f t="shared" si="20"/>
        <v>2000</v>
      </c>
      <c r="F27" s="62">
        <f>+F28</f>
        <v>15000</v>
      </c>
      <c r="G27" s="62">
        <f t="shared" ref="G27:H27" si="21">+G28</f>
        <v>15000</v>
      </c>
      <c r="H27" s="62">
        <f t="shared" si="21"/>
        <v>15000</v>
      </c>
      <c r="I27" s="112">
        <f t="shared" si="16"/>
        <v>1.3675213675213675</v>
      </c>
      <c r="J27" s="112">
        <f t="shared" si="17"/>
        <v>7.5</v>
      </c>
      <c r="K27" s="112">
        <f t="shared" si="18"/>
        <v>1</v>
      </c>
      <c r="L27" s="112">
        <f t="shared" si="19"/>
        <v>1</v>
      </c>
    </row>
    <row r="28" spans="1:12" ht="25.5" x14ac:dyDescent="0.25">
      <c r="A28" s="13"/>
      <c r="B28" s="13">
        <v>41</v>
      </c>
      <c r="C28" s="23" t="s">
        <v>12</v>
      </c>
      <c r="D28" s="65">
        <v>1462.5</v>
      </c>
      <c r="E28" s="65">
        <v>2000</v>
      </c>
      <c r="F28" s="65">
        <v>15000</v>
      </c>
      <c r="G28" s="65">
        <v>15000</v>
      </c>
      <c r="H28" s="65">
        <v>15000</v>
      </c>
      <c r="I28" s="113">
        <f t="shared" si="16"/>
        <v>1.3675213675213675</v>
      </c>
      <c r="J28" s="113">
        <f t="shared" si="17"/>
        <v>7.5</v>
      </c>
      <c r="K28" s="113">
        <f t="shared" si="18"/>
        <v>1</v>
      </c>
      <c r="L28" s="113">
        <f t="shared" si="19"/>
        <v>1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7" workbookViewId="0">
      <selection activeCell="B18" sqref="B18"/>
    </sheetView>
  </sheetViews>
  <sheetFormatPr defaultRowHeight="15" x14ac:dyDescent="0.25"/>
  <cols>
    <col min="1" max="1" width="58.42578125" customWidth="1"/>
    <col min="2" max="2" width="14.42578125" bestFit="1" customWidth="1"/>
    <col min="3" max="3" width="10.28515625" bestFit="1" customWidth="1"/>
    <col min="4" max="4" width="11.7109375" bestFit="1" customWidth="1"/>
    <col min="5" max="5" width="13.85546875" customWidth="1"/>
    <col min="6" max="6" width="13.42578125" customWidth="1"/>
  </cols>
  <sheetData>
    <row r="1" spans="1:10" ht="42" customHeight="1" x14ac:dyDescent="0.25">
      <c r="A1" s="129" t="s">
        <v>79</v>
      </c>
      <c r="B1" s="152"/>
      <c r="C1" s="152"/>
      <c r="D1" s="152"/>
      <c r="E1" s="152"/>
      <c r="F1" s="152"/>
      <c r="G1" s="76"/>
      <c r="H1" s="76"/>
      <c r="I1" s="46"/>
      <c r="J1" s="46"/>
    </row>
    <row r="2" spans="1:10" ht="18" customHeight="1" x14ac:dyDescent="0.25">
      <c r="A2" s="21"/>
      <c r="B2" s="21"/>
      <c r="C2" s="21"/>
      <c r="D2" s="21"/>
      <c r="E2" s="21"/>
      <c r="F2" s="21"/>
    </row>
    <row r="3" spans="1:10" ht="15.75" customHeight="1" x14ac:dyDescent="0.25">
      <c r="A3" s="129" t="s">
        <v>18</v>
      </c>
      <c r="B3" s="129"/>
      <c r="C3" s="129"/>
      <c r="D3" s="129"/>
      <c r="E3" s="129"/>
      <c r="F3" s="129"/>
    </row>
    <row r="4" spans="1:10" ht="9" customHeight="1" x14ac:dyDescent="0.25">
      <c r="B4" s="21"/>
      <c r="C4" s="21"/>
      <c r="D4" s="21"/>
      <c r="E4" s="5"/>
      <c r="F4" s="5"/>
    </row>
    <row r="5" spans="1:10" ht="18" customHeight="1" x14ac:dyDescent="0.25">
      <c r="A5" s="129" t="s">
        <v>4</v>
      </c>
      <c r="B5" s="129"/>
      <c r="C5" s="129"/>
      <c r="D5" s="129"/>
      <c r="E5" s="129"/>
      <c r="F5" s="129"/>
    </row>
    <row r="6" spans="1:10" ht="9" customHeight="1" x14ac:dyDescent="0.25">
      <c r="A6" s="21"/>
      <c r="B6" s="21"/>
      <c r="C6" s="21"/>
      <c r="D6" s="21"/>
      <c r="E6" s="5"/>
      <c r="F6" s="5"/>
    </row>
    <row r="7" spans="1:10" ht="15" customHeight="1" x14ac:dyDescent="0.25">
      <c r="A7" s="129" t="s">
        <v>37</v>
      </c>
      <c r="B7" s="129"/>
      <c r="C7" s="129"/>
      <c r="D7" s="129"/>
      <c r="E7" s="129"/>
      <c r="F7" s="129"/>
    </row>
    <row r="8" spans="1:10" ht="9.75" customHeight="1" x14ac:dyDescent="0.25">
      <c r="A8" s="21"/>
      <c r="B8" s="21"/>
      <c r="C8" s="21"/>
      <c r="D8" s="21"/>
      <c r="E8" s="5"/>
      <c r="F8" s="5"/>
    </row>
    <row r="9" spans="1:10" ht="30" customHeight="1" x14ac:dyDescent="0.25">
      <c r="A9" s="17" t="s">
        <v>39</v>
      </c>
      <c r="B9" s="16" t="s">
        <v>111</v>
      </c>
      <c r="C9" s="17" t="s">
        <v>80</v>
      </c>
      <c r="D9" s="17" t="s">
        <v>81</v>
      </c>
      <c r="E9" s="17" t="s">
        <v>82</v>
      </c>
      <c r="F9" s="17" t="s">
        <v>83</v>
      </c>
      <c r="G9" s="17" t="s">
        <v>109</v>
      </c>
      <c r="H9" s="17" t="s">
        <v>106</v>
      </c>
      <c r="I9" s="17" t="s">
        <v>108</v>
      </c>
      <c r="J9" s="17" t="s">
        <v>107</v>
      </c>
    </row>
    <row r="10" spans="1:10" x14ac:dyDescent="0.25">
      <c r="A10" s="33" t="s">
        <v>0</v>
      </c>
      <c r="B10" s="71">
        <f t="shared" ref="B10" si="0">+B11+B13+B15+B17+B21</f>
        <v>643095.03</v>
      </c>
      <c r="C10" s="71">
        <f>+C11+C13+C15+C17+C21</f>
        <v>831391</v>
      </c>
      <c r="D10" s="71">
        <f>+D11+D13+D15+D17+D21</f>
        <v>1024736</v>
      </c>
      <c r="E10" s="71">
        <f t="shared" ref="E10:F10" si="1">+E11+E13+E15+E17+E21</f>
        <v>1024736</v>
      </c>
      <c r="F10" s="71">
        <f t="shared" si="1"/>
        <v>1024736</v>
      </c>
      <c r="G10" s="112">
        <f>+C10/B10</f>
        <v>1.2927964938556591</v>
      </c>
      <c r="H10" s="112">
        <f>+D10/C10</f>
        <v>1.2325560416218122</v>
      </c>
      <c r="I10" s="112">
        <f>+E10/D10</f>
        <v>1</v>
      </c>
      <c r="J10" s="112">
        <f>+F10/E10</f>
        <v>1</v>
      </c>
    </row>
    <row r="11" spans="1:10" x14ac:dyDescent="0.25">
      <c r="A11" s="22" t="s">
        <v>40</v>
      </c>
      <c r="B11" s="71">
        <f t="shared" ref="B11:C11" si="2">+B12</f>
        <v>479074.81</v>
      </c>
      <c r="C11" s="71">
        <f t="shared" si="2"/>
        <v>642278</v>
      </c>
      <c r="D11" s="71">
        <f>+D12</f>
        <v>803760</v>
      </c>
      <c r="E11" s="71">
        <f t="shared" ref="E11:F11" si="3">+E12</f>
        <v>803760</v>
      </c>
      <c r="F11" s="71">
        <f t="shared" si="3"/>
        <v>803760</v>
      </c>
      <c r="G11" s="112">
        <f t="shared" ref="G11:J13" si="4">+C11/B11</f>
        <v>1.3406632671836785</v>
      </c>
      <c r="H11" s="112">
        <f t="shared" si="4"/>
        <v>1.2514207243592339</v>
      </c>
      <c r="I11" s="112">
        <f t="shared" si="4"/>
        <v>1</v>
      </c>
      <c r="J11" s="112">
        <f t="shared" si="4"/>
        <v>1</v>
      </c>
    </row>
    <row r="12" spans="1:10" x14ac:dyDescent="0.25">
      <c r="A12" s="10" t="s">
        <v>41</v>
      </c>
      <c r="B12" s="68">
        <v>479074.81</v>
      </c>
      <c r="C12" s="69">
        <v>642278</v>
      </c>
      <c r="D12" s="69">
        <v>803760</v>
      </c>
      <c r="E12" s="69">
        <v>803760</v>
      </c>
      <c r="F12" s="69">
        <v>803760</v>
      </c>
      <c r="G12" s="113">
        <f t="shared" si="4"/>
        <v>1.3406632671836785</v>
      </c>
      <c r="H12" s="113">
        <f t="shared" si="4"/>
        <v>1.2514207243592339</v>
      </c>
      <c r="I12" s="113">
        <f t="shared" si="4"/>
        <v>1</v>
      </c>
      <c r="J12" s="113">
        <f t="shared" si="4"/>
        <v>1</v>
      </c>
    </row>
    <row r="13" spans="1:10" x14ac:dyDescent="0.25">
      <c r="A13" s="22" t="s">
        <v>42</v>
      </c>
      <c r="B13" s="70">
        <f>+B14</f>
        <v>28957.8</v>
      </c>
      <c r="C13" s="70">
        <f>+C14</f>
        <v>35000</v>
      </c>
      <c r="D13" s="71">
        <f>+D14</f>
        <v>32000</v>
      </c>
      <c r="E13" s="71">
        <f t="shared" ref="E13:F13" si="5">+E14</f>
        <v>32000</v>
      </c>
      <c r="F13" s="71">
        <f t="shared" si="5"/>
        <v>32000</v>
      </c>
      <c r="G13" s="112">
        <f t="shared" si="4"/>
        <v>1.2086553536525566</v>
      </c>
      <c r="H13" s="112">
        <f t="shared" si="4"/>
        <v>0.91428571428571426</v>
      </c>
      <c r="I13" s="112">
        <f t="shared" si="4"/>
        <v>1</v>
      </c>
      <c r="J13" s="112">
        <f t="shared" si="4"/>
        <v>1</v>
      </c>
    </row>
    <row r="14" spans="1:10" x14ac:dyDescent="0.25">
      <c r="A14" s="10" t="s">
        <v>63</v>
      </c>
      <c r="B14" s="68">
        <v>28957.8</v>
      </c>
      <c r="C14" s="69">
        <v>35000</v>
      </c>
      <c r="D14" s="69">
        <v>32000</v>
      </c>
      <c r="E14" s="69">
        <v>32000</v>
      </c>
      <c r="F14" s="69">
        <v>32000</v>
      </c>
      <c r="G14" s="113">
        <f t="shared" ref="G14:G15" si="6">+C14/B14</f>
        <v>1.2086553536525566</v>
      </c>
      <c r="H14" s="113">
        <f t="shared" ref="H14:H15" si="7">+D14/C14</f>
        <v>0.91428571428571426</v>
      </c>
      <c r="I14" s="113">
        <f t="shared" ref="I14:I15" si="8">+E14/D14</f>
        <v>1</v>
      </c>
      <c r="J14" s="113">
        <f t="shared" ref="J14:J15" si="9">+F14/E14</f>
        <v>1</v>
      </c>
    </row>
    <row r="15" spans="1:10" x14ac:dyDescent="0.25">
      <c r="A15" s="22" t="s">
        <v>64</v>
      </c>
      <c r="B15" s="70">
        <f>+B16</f>
        <v>92043.39</v>
      </c>
      <c r="C15" s="70">
        <f>+C16</f>
        <v>107000</v>
      </c>
      <c r="D15" s="71">
        <f>+D16</f>
        <v>125000</v>
      </c>
      <c r="E15" s="71">
        <f t="shared" ref="E15:F15" si="10">+E16</f>
        <v>125000</v>
      </c>
      <c r="F15" s="71">
        <f t="shared" si="10"/>
        <v>125000</v>
      </c>
      <c r="G15" s="112">
        <f t="shared" si="6"/>
        <v>1.1624952101394788</v>
      </c>
      <c r="H15" s="112">
        <f t="shared" si="7"/>
        <v>1.1682242990654206</v>
      </c>
      <c r="I15" s="112">
        <f t="shared" si="8"/>
        <v>1</v>
      </c>
      <c r="J15" s="112">
        <f t="shared" si="9"/>
        <v>1</v>
      </c>
    </row>
    <row r="16" spans="1:10" x14ac:dyDescent="0.25">
      <c r="A16" s="10" t="s">
        <v>112</v>
      </c>
      <c r="B16" s="69">
        <v>92043.39</v>
      </c>
      <c r="C16" s="69">
        <v>107000</v>
      </c>
      <c r="D16" s="69">
        <v>125000</v>
      </c>
      <c r="E16" s="69">
        <v>125000</v>
      </c>
      <c r="F16" s="69">
        <v>125000</v>
      </c>
      <c r="G16" s="113">
        <f t="shared" ref="G16:G17" si="11">+C16/B16</f>
        <v>1.1624952101394788</v>
      </c>
      <c r="H16" s="113">
        <f t="shared" ref="H16:H17" si="12">+D16/C16</f>
        <v>1.1682242990654206</v>
      </c>
      <c r="I16" s="113">
        <f t="shared" ref="I16:I17" si="13">+E16/D16</f>
        <v>1</v>
      </c>
      <c r="J16" s="113">
        <f t="shared" ref="J16:J17" si="14">+F16/E16</f>
        <v>1</v>
      </c>
    </row>
    <row r="17" spans="1:10" x14ac:dyDescent="0.25">
      <c r="A17" s="22" t="s">
        <v>66</v>
      </c>
      <c r="B17" s="70">
        <f>+B18+B19+B20</f>
        <v>43019.03</v>
      </c>
      <c r="C17" s="70">
        <f t="shared" ref="C17:F17" si="15">+C18+C19+C20</f>
        <v>46813</v>
      </c>
      <c r="D17" s="70">
        <f t="shared" si="15"/>
        <v>63576</v>
      </c>
      <c r="E17" s="70">
        <f t="shared" ref="E17:F17" si="16">+E18+E19+E20</f>
        <v>63576</v>
      </c>
      <c r="F17" s="70">
        <f t="shared" si="16"/>
        <v>63576</v>
      </c>
      <c r="G17" s="112">
        <f t="shared" si="11"/>
        <v>1.0881928300103467</v>
      </c>
      <c r="H17" s="112">
        <f t="shared" si="12"/>
        <v>1.3580842928246428</v>
      </c>
      <c r="I17" s="112">
        <f t="shared" si="13"/>
        <v>1</v>
      </c>
      <c r="J17" s="112">
        <f t="shared" si="14"/>
        <v>1</v>
      </c>
    </row>
    <row r="18" spans="1:10" x14ac:dyDescent="0.25">
      <c r="A18" s="10" t="s">
        <v>68</v>
      </c>
      <c r="B18" s="68">
        <v>1791.6</v>
      </c>
      <c r="C18" s="69">
        <v>1977</v>
      </c>
      <c r="D18" s="69">
        <v>6500</v>
      </c>
      <c r="E18" s="69">
        <v>6500</v>
      </c>
      <c r="F18" s="69">
        <v>6500</v>
      </c>
      <c r="G18" s="113">
        <f t="shared" ref="G18:G20" si="17">+C18/B18</f>
        <v>1.1034829202947087</v>
      </c>
      <c r="H18" s="113">
        <f t="shared" ref="H18:H22" si="18">+D18/C18</f>
        <v>3.2878098128477493</v>
      </c>
      <c r="I18" s="113">
        <f t="shared" ref="I18:I22" si="19">+E18/D18</f>
        <v>1</v>
      </c>
      <c r="J18" s="113">
        <f t="shared" ref="J18:J22" si="20">+F18/E18</f>
        <v>1</v>
      </c>
    </row>
    <row r="19" spans="1:10" ht="18" customHeight="1" x14ac:dyDescent="0.25">
      <c r="A19" s="15" t="s">
        <v>67</v>
      </c>
      <c r="B19" s="64">
        <v>6481.43</v>
      </c>
      <c r="C19" s="65">
        <v>11920</v>
      </c>
      <c r="D19" s="65">
        <v>16840</v>
      </c>
      <c r="E19" s="65">
        <v>16840</v>
      </c>
      <c r="F19" s="65">
        <v>16840</v>
      </c>
      <c r="G19" s="113">
        <f t="shared" si="17"/>
        <v>1.8391003219968431</v>
      </c>
      <c r="H19" s="113">
        <f t="shared" si="18"/>
        <v>1.412751677852349</v>
      </c>
      <c r="I19" s="113">
        <f t="shared" si="19"/>
        <v>1</v>
      </c>
      <c r="J19" s="113">
        <f t="shared" si="20"/>
        <v>1</v>
      </c>
    </row>
    <row r="20" spans="1:10" x14ac:dyDescent="0.25">
      <c r="A20" s="15" t="s">
        <v>84</v>
      </c>
      <c r="B20" s="64">
        <v>34746</v>
      </c>
      <c r="C20" s="65">
        <v>32916</v>
      </c>
      <c r="D20" s="65">
        <v>40236</v>
      </c>
      <c r="E20" s="65">
        <v>40236</v>
      </c>
      <c r="F20" s="65">
        <v>40236</v>
      </c>
      <c r="G20" s="113">
        <f t="shared" si="17"/>
        <v>0.94733206700051809</v>
      </c>
      <c r="H20" s="113">
        <f t="shared" si="18"/>
        <v>1.2223842508202698</v>
      </c>
      <c r="I20" s="113">
        <f t="shared" si="19"/>
        <v>1</v>
      </c>
      <c r="J20" s="113">
        <f t="shared" si="20"/>
        <v>1</v>
      </c>
    </row>
    <row r="21" spans="1:10" x14ac:dyDescent="0.25">
      <c r="A21" s="22" t="s">
        <v>69</v>
      </c>
      <c r="B21" s="70">
        <f>+B22</f>
        <v>0</v>
      </c>
      <c r="C21" s="70">
        <f>+C22</f>
        <v>300</v>
      </c>
      <c r="D21" s="71">
        <f>+D22</f>
        <v>400</v>
      </c>
      <c r="E21" s="71">
        <f t="shared" ref="E21:F21" si="21">+E22</f>
        <v>400</v>
      </c>
      <c r="F21" s="71">
        <f t="shared" si="21"/>
        <v>400</v>
      </c>
      <c r="G21" s="113"/>
      <c r="H21" s="112">
        <f t="shared" si="18"/>
        <v>1.3333333333333333</v>
      </c>
      <c r="I21" s="112">
        <f t="shared" si="19"/>
        <v>1</v>
      </c>
      <c r="J21" s="112">
        <f t="shared" si="20"/>
        <v>1</v>
      </c>
    </row>
    <row r="22" spans="1:10" x14ac:dyDescent="0.25">
      <c r="A22" s="10" t="s">
        <v>70</v>
      </c>
      <c r="B22" s="68">
        <v>0</v>
      </c>
      <c r="C22" s="69">
        <v>300</v>
      </c>
      <c r="D22" s="69">
        <v>400</v>
      </c>
      <c r="E22" s="69">
        <v>400</v>
      </c>
      <c r="F22" s="69">
        <v>400</v>
      </c>
      <c r="G22" s="113"/>
      <c r="H22" s="113">
        <f t="shared" si="18"/>
        <v>1.3333333333333333</v>
      </c>
      <c r="I22" s="113">
        <f t="shared" si="19"/>
        <v>1</v>
      </c>
      <c r="J22" s="113">
        <f t="shared" si="20"/>
        <v>1</v>
      </c>
    </row>
    <row r="24" spans="1:10" ht="15.75" customHeight="1" x14ac:dyDescent="0.25">
      <c r="A24" s="129" t="s">
        <v>38</v>
      </c>
      <c r="B24" s="129"/>
      <c r="C24" s="129"/>
      <c r="D24" s="129"/>
      <c r="E24" s="129"/>
      <c r="F24" s="129"/>
    </row>
    <row r="25" spans="1:10" ht="18" x14ac:dyDescent="0.25">
      <c r="A25" s="21"/>
      <c r="B25" s="21"/>
      <c r="C25" s="21"/>
      <c r="D25" s="21"/>
      <c r="E25" s="5"/>
      <c r="F25" s="5"/>
    </row>
    <row r="26" spans="1:10" ht="23.25" customHeight="1" x14ac:dyDescent="0.25">
      <c r="A26" s="17" t="s">
        <v>39</v>
      </c>
      <c r="B26" s="16" t="s">
        <v>111</v>
      </c>
      <c r="C26" s="17" t="s">
        <v>80</v>
      </c>
      <c r="D26" s="17" t="s">
        <v>81</v>
      </c>
      <c r="E26" s="17" t="s">
        <v>82</v>
      </c>
      <c r="F26" s="17" t="s">
        <v>83</v>
      </c>
      <c r="G26" s="17" t="s">
        <v>109</v>
      </c>
      <c r="H26" s="17" t="s">
        <v>106</v>
      </c>
      <c r="I26" s="17" t="s">
        <v>108</v>
      </c>
      <c r="J26" s="17" t="s">
        <v>107</v>
      </c>
    </row>
    <row r="27" spans="1:10" x14ac:dyDescent="0.25">
      <c r="A27" s="33" t="s">
        <v>1</v>
      </c>
      <c r="B27" s="71">
        <f>+B28+B30+B32+B34+B38+B40</f>
        <v>637421.51</v>
      </c>
      <c r="C27" s="71">
        <f>+C28+C30+C32+C34+C38+C40</f>
        <v>831531.97</v>
      </c>
      <c r="D27" s="71">
        <f>+D28+D30+D32+D34+D38</f>
        <v>1024736</v>
      </c>
      <c r="E27" s="71">
        <f t="shared" ref="E27:F27" si="22">+E28+E30+E32+E34+E38</f>
        <v>1024736</v>
      </c>
      <c r="F27" s="71">
        <f t="shared" si="22"/>
        <v>1024736</v>
      </c>
      <c r="G27" s="112">
        <f>+C27/B27</f>
        <v>1.3045244896112778</v>
      </c>
      <c r="H27" s="112">
        <f>+D27/C27</f>
        <v>1.232347085825215</v>
      </c>
      <c r="I27" s="112">
        <f>+E27/D27</f>
        <v>1</v>
      </c>
      <c r="J27" s="112">
        <f>+F27/E27</f>
        <v>1</v>
      </c>
    </row>
    <row r="28" spans="1:10" x14ac:dyDescent="0.25">
      <c r="A28" s="22" t="s">
        <v>40</v>
      </c>
      <c r="B28" s="71">
        <f t="shared" ref="B28:C28" si="23">+B29</f>
        <v>479074.81</v>
      </c>
      <c r="C28" s="71">
        <f t="shared" si="23"/>
        <v>642278</v>
      </c>
      <c r="D28" s="71">
        <f>+D29</f>
        <v>803760</v>
      </c>
      <c r="E28" s="71">
        <f t="shared" ref="E28:F28" si="24">+E29</f>
        <v>803760</v>
      </c>
      <c r="F28" s="71">
        <f t="shared" si="24"/>
        <v>803760</v>
      </c>
      <c r="G28" s="112">
        <f t="shared" ref="G28:G34" si="25">+C28/B28</f>
        <v>1.3406632671836785</v>
      </c>
      <c r="H28" s="112">
        <f t="shared" ref="H28:H34" si="26">+D28/C28</f>
        <v>1.2514207243592339</v>
      </c>
      <c r="I28" s="112">
        <f t="shared" ref="I28:I34" si="27">+E28/D28</f>
        <v>1</v>
      </c>
      <c r="J28" s="112">
        <f t="shared" ref="J28:J34" si="28">+F28/E28</f>
        <v>1</v>
      </c>
    </row>
    <row r="29" spans="1:10" x14ac:dyDescent="0.25">
      <c r="A29" s="10" t="s">
        <v>41</v>
      </c>
      <c r="B29" s="68">
        <v>479074.81</v>
      </c>
      <c r="C29" s="69">
        <v>642278</v>
      </c>
      <c r="D29" s="69">
        <f>795760+8000</f>
        <v>803760</v>
      </c>
      <c r="E29" s="69">
        <f t="shared" ref="E29:F29" si="29">795760+8000</f>
        <v>803760</v>
      </c>
      <c r="F29" s="69">
        <f t="shared" si="29"/>
        <v>803760</v>
      </c>
      <c r="G29" s="113">
        <f t="shared" si="25"/>
        <v>1.3406632671836785</v>
      </c>
      <c r="H29" s="113">
        <f t="shared" si="26"/>
        <v>1.2514207243592339</v>
      </c>
      <c r="I29" s="113">
        <f t="shared" si="27"/>
        <v>1</v>
      </c>
      <c r="J29" s="113">
        <f t="shared" si="28"/>
        <v>1</v>
      </c>
    </row>
    <row r="30" spans="1:10" x14ac:dyDescent="0.25">
      <c r="A30" s="22" t="s">
        <v>42</v>
      </c>
      <c r="B30" s="70">
        <f>+B31</f>
        <v>28816.83</v>
      </c>
      <c r="C30" s="70">
        <f>+C31</f>
        <v>35000</v>
      </c>
      <c r="D30" s="71">
        <f>+D31</f>
        <v>32000</v>
      </c>
      <c r="E30" s="71">
        <f t="shared" ref="E30:F30" si="30">+E31</f>
        <v>32000</v>
      </c>
      <c r="F30" s="71">
        <f t="shared" si="30"/>
        <v>32000</v>
      </c>
      <c r="G30" s="112">
        <f t="shared" si="25"/>
        <v>1.2145680145942492</v>
      </c>
      <c r="H30" s="112">
        <f t="shared" si="26"/>
        <v>0.91428571428571426</v>
      </c>
      <c r="I30" s="112">
        <f t="shared" si="27"/>
        <v>1</v>
      </c>
      <c r="J30" s="112">
        <f t="shared" si="28"/>
        <v>1</v>
      </c>
    </row>
    <row r="31" spans="1:10" x14ac:dyDescent="0.25">
      <c r="A31" s="10" t="s">
        <v>63</v>
      </c>
      <c r="B31" s="68">
        <v>28816.83</v>
      </c>
      <c r="C31" s="69">
        <v>35000</v>
      </c>
      <c r="D31" s="69">
        <v>32000</v>
      </c>
      <c r="E31" s="69">
        <v>32000</v>
      </c>
      <c r="F31" s="69">
        <v>32000</v>
      </c>
      <c r="G31" s="113">
        <f t="shared" si="25"/>
        <v>1.2145680145942492</v>
      </c>
      <c r="H31" s="113">
        <f t="shared" si="26"/>
        <v>0.91428571428571426</v>
      </c>
      <c r="I31" s="113">
        <f t="shared" si="27"/>
        <v>1</v>
      </c>
      <c r="J31" s="113">
        <f t="shared" si="28"/>
        <v>1</v>
      </c>
    </row>
    <row r="32" spans="1:10" x14ac:dyDescent="0.25">
      <c r="A32" s="22" t="s">
        <v>64</v>
      </c>
      <c r="B32" s="70">
        <f>+B33</f>
        <v>92043.39</v>
      </c>
      <c r="C32" s="70">
        <f>+C33</f>
        <v>107000</v>
      </c>
      <c r="D32" s="71">
        <f>+D33</f>
        <v>125000</v>
      </c>
      <c r="E32" s="71">
        <f t="shared" ref="E32:F32" si="31">+E33</f>
        <v>125000</v>
      </c>
      <c r="F32" s="71">
        <f t="shared" si="31"/>
        <v>125000</v>
      </c>
      <c r="G32" s="112">
        <f t="shared" si="25"/>
        <v>1.1624952101394788</v>
      </c>
      <c r="H32" s="112">
        <f t="shared" si="26"/>
        <v>1.1682242990654206</v>
      </c>
      <c r="I32" s="112">
        <f t="shared" si="27"/>
        <v>1</v>
      </c>
      <c r="J32" s="112">
        <f t="shared" si="28"/>
        <v>1</v>
      </c>
    </row>
    <row r="33" spans="1:10" x14ac:dyDescent="0.25">
      <c r="A33" s="10" t="s">
        <v>112</v>
      </c>
      <c r="B33" s="69">
        <v>92043.39</v>
      </c>
      <c r="C33" s="69">
        <v>107000</v>
      </c>
      <c r="D33" s="69">
        <v>125000</v>
      </c>
      <c r="E33" s="69">
        <v>125000</v>
      </c>
      <c r="F33" s="69">
        <v>125000</v>
      </c>
      <c r="G33" s="113">
        <f t="shared" si="25"/>
        <v>1.1624952101394788</v>
      </c>
      <c r="H33" s="113">
        <f t="shared" si="26"/>
        <v>1.1682242990654206</v>
      </c>
      <c r="I33" s="113">
        <f t="shared" si="27"/>
        <v>1</v>
      </c>
      <c r="J33" s="113">
        <f t="shared" si="28"/>
        <v>1</v>
      </c>
    </row>
    <row r="34" spans="1:10" x14ac:dyDescent="0.25">
      <c r="A34" s="22" t="s">
        <v>66</v>
      </c>
      <c r="B34" s="70">
        <f>SUM(B35:B37)</f>
        <v>37089.86</v>
      </c>
      <c r="C34" s="71">
        <f>+C35+C36+C37</f>
        <v>46813</v>
      </c>
      <c r="D34" s="70">
        <f t="shared" ref="D34:F34" si="32">+D35+D36+D37</f>
        <v>63576</v>
      </c>
      <c r="E34" s="70">
        <f t="shared" si="32"/>
        <v>63576</v>
      </c>
      <c r="F34" s="70">
        <f t="shared" si="32"/>
        <v>63576</v>
      </c>
      <c r="G34" s="112">
        <f t="shared" si="25"/>
        <v>1.2621508951503186</v>
      </c>
      <c r="H34" s="112">
        <f t="shared" si="26"/>
        <v>1.3580842928246428</v>
      </c>
      <c r="I34" s="112">
        <f t="shared" si="27"/>
        <v>1</v>
      </c>
      <c r="J34" s="112">
        <f t="shared" si="28"/>
        <v>1</v>
      </c>
    </row>
    <row r="35" spans="1:10" x14ac:dyDescent="0.25">
      <c r="A35" s="10" t="s">
        <v>68</v>
      </c>
      <c r="B35" s="68">
        <v>1791.6</v>
      </c>
      <c r="C35" s="69">
        <v>1977</v>
      </c>
      <c r="D35" s="69">
        <v>6500</v>
      </c>
      <c r="E35" s="69">
        <v>6500</v>
      </c>
      <c r="F35" s="69">
        <v>6500</v>
      </c>
      <c r="G35" s="113">
        <f t="shared" ref="G35:G42" si="33">+C35/B35</f>
        <v>1.1034829202947087</v>
      </c>
      <c r="H35" s="113">
        <f t="shared" ref="H35:H41" si="34">+D35/C35</f>
        <v>3.2878098128477493</v>
      </c>
      <c r="I35" s="113">
        <f t="shared" ref="I35:I39" si="35">+E35/D35</f>
        <v>1</v>
      </c>
      <c r="J35" s="113">
        <f t="shared" ref="J35:J39" si="36">+F35/E35</f>
        <v>1</v>
      </c>
    </row>
    <row r="36" spans="1:10" ht="18" customHeight="1" x14ac:dyDescent="0.25">
      <c r="A36" s="15" t="s">
        <v>67</v>
      </c>
      <c r="B36" s="64">
        <v>6481.43</v>
      </c>
      <c r="C36" s="65">
        <v>11920</v>
      </c>
      <c r="D36" s="65">
        <v>16840</v>
      </c>
      <c r="E36" s="65">
        <v>16840</v>
      </c>
      <c r="F36" s="65">
        <v>16840</v>
      </c>
      <c r="G36" s="113">
        <f t="shared" si="33"/>
        <v>1.8391003219968431</v>
      </c>
      <c r="H36" s="113">
        <f t="shared" si="34"/>
        <v>1.412751677852349</v>
      </c>
      <c r="I36" s="113">
        <f t="shared" si="35"/>
        <v>1</v>
      </c>
      <c r="J36" s="113">
        <f t="shared" si="36"/>
        <v>1</v>
      </c>
    </row>
    <row r="37" spans="1:10" x14ac:dyDescent="0.25">
      <c r="A37" s="15" t="s">
        <v>84</v>
      </c>
      <c r="B37" s="64">
        <v>28816.83</v>
      </c>
      <c r="C37" s="65">
        <v>32916</v>
      </c>
      <c r="D37" s="65">
        <v>40236</v>
      </c>
      <c r="E37" s="65">
        <v>40236</v>
      </c>
      <c r="F37" s="65">
        <v>40236</v>
      </c>
      <c r="G37" s="113">
        <f t="shared" si="33"/>
        <v>1.1422491648109803</v>
      </c>
      <c r="H37" s="113">
        <f t="shared" si="34"/>
        <v>1.2223842508202698</v>
      </c>
      <c r="I37" s="113">
        <f t="shared" si="35"/>
        <v>1</v>
      </c>
      <c r="J37" s="113">
        <f t="shared" si="36"/>
        <v>1</v>
      </c>
    </row>
    <row r="38" spans="1:10" x14ac:dyDescent="0.25">
      <c r="A38" s="22" t="s">
        <v>69</v>
      </c>
      <c r="B38" s="70">
        <f>+B39</f>
        <v>0</v>
      </c>
      <c r="C38" s="70">
        <f>+C39</f>
        <v>300</v>
      </c>
      <c r="D38" s="71">
        <f>+D39</f>
        <v>400</v>
      </c>
      <c r="E38" s="71">
        <f t="shared" ref="E38:F38" si="37">+E39</f>
        <v>400</v>
      </c>
      <c r="F38" s="71">
        <f t="shared" si="37"/>
        <v>400</v>
      </c>
      <c r="G38" s="112"/>
      <c r="H38" s="112">
        <f t="shared" si="34"/>
        <v>1.3333333333333333</v>
      </c>
      <c r="I38" s="112">
        <f t="shared" si="35"/>
        <v>1</v>
      </c>
      <c r="J38" s="112">
        <f t="shared" si="36"/>
        <v>1</v>
      </c>
    </row>
    <row r="39" spans="1:10" x14ac:dyDescent="0.25">
      <c r="A39" s="10" t="s">
        <v>70</v>
      </c>
      <c r="B39" s="68">
        <v>0</v>
      </c>
      <c r="C39" s="69">
        <v>300</v>
      </c>
      <c r="D39" s="69">
        <v>400</v>
      </c>
      <c r="E39" s="69">
        <v>400</v>
      </c>
      <c r="F39" s="69">
        <v>400</v>
      </c>
      <c r="G39" s="113"/>
      <c r="H39" s="113">
        <f t="shared" si="34"/>
        <v>1.3333333333333333</v>
      </c>
      <c r="I39" s="113">
        <f t="shared" si="35"/>
        <v>1</v>
      </c>
      <c r="J39" s="113">
        <f t="shared" si="36"/>
        <v>1</v>
      </c>
    </row>
    <row r="40" spans="1:10" x14ac:dyDescent="0.25">
      <c r="A40" s="22" t="s">
        <v>71</v>
      </c>
      <c r="B40" s="70">
        <f>+B42</f>
        <v>396.62</v>
      </c>
      <c r="C40" s="71">
        <f>+C41</f>
        <v>140.97</v>
      </c>
      <c r="D40" s="71">
        <v>0</v>
      </c>
      <c r="E40" s="71">
        <v>0</v>
      </c>
      <c r="F40" s="71">
        <v>0</v>
      </c>
      <c r="G40" s="112">
        <f t="shared" si="33"/>
        <v>0.35542836972416925</v>
      </c>
      <c r="H40" s="112">
        <f t="shared" si="34"/>
        <v>0</v>
      </c>
      <c r="I40" s="112"/>
      <c r="J40" s="112"/>
    </row>
    <row r="41" spans="1:10" x14ac:dyDescent="0.25">
      <c r="A41" s="10" t="s">
        <v>117</v>
      </c>
      <c r="B41" s="68">
        <v>0</v>
      </c>
      <c r="C41" s="69">
        <v>140.97</v>
      </c>
      <c r="D41" s="69">
        <v>0</v>
      </c>
      <c r="E41" s="69">
        <v>0</v>
      </c>
      <c r="F41" s="69">
        <v>0</v>
      </c>
      <c r="G41" s="113"/>
      <c r="H41" s="113">
        <f t="shared" si="34"/>
        <v>0</v>
      </c>
      <c r="I41" s="113"/>
      <c r="J41" s="113"/>
    </row>
    <row r="42" spans="1:10" x14ac:dyDescent="0.25">
      <c r="A42" s="10" t="s">
        <v>72</v>
      </c>
      <c r="B42" s="68">
        <v>396.62</v>
      </c>
      <c r="C42" s="69">
        <v>0</v>
      </c>
      <c r="D42" s="69">
        <v>0</v>
      </c>
      <c r="E42" s="69">
        <v>0</v>
      </c>
      <c r="F42" s="69">
        <v>0</v>
      </c>
      <c r="G42" s="113">
        <f t="shared" si="33"/>
        <v>0</v>
      </c>
      <c r="H42" s="113"/>
      <c r="I42" s="113"/>
      <c r="J42" s="113"/>
    </row>
    <row r="44" spans="1:10" x14ac:dyDescent="0.25">
      <c r="B44" s="72"/>
      <c r="D44" s="72" t="s">
        <v>115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5" sqref="A4:F5"/>
    </sheetView>
  </sheetViews>
  <sheetFormatPr defaultRowHeight="15" x14ac:dyDescent="0.25"/>
  <cols>
    <col min="1" max="1" width="41.5703125" customWidth="1"/>
    <col min="2" max="2" width="20.5703125" customWidth="1"/>
    <col min="3" max="3" width="21" customWidth="1"/>
    <col min="4" max="4" width="19.85546875" customWidth="1"/>
    <col min="5" max="5" width="20.5703125" customWidth="1"/>
    <col min="6" max="6" width="17.28515625" customWidth="1"/>
  </cols>
  <sheetData>
    <row r="1" spans="1:10" ht="42" customHeight="1" x14ac:dyDescent="0.25">
      <c r="A1" s="129" t="s">
        <v>79</v>
      </c>
      <c r="B1" s="152"/>
      <c r="C1" s="152"/>
      <c r="D1" s="152"/>
      <c r="E1" s="152"/>
      <c r="F1" s="152"/>
      <c r="G1" s="46"/>
      <c r="H1" s="46"/>
      <c r="I1" s="46"/>
      <c r="J1" s="4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29" t="s">
        <v>18</v>
      </c>
      <c r="B3" s="129"/>
      <c r="C3" s="129"/>
      <c r="D3" s="129"/>
      <c r="E3" s="131"/>
      <c r="F3" s="13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29" t="s">
        <v>4</v>
      </c>
      <c r="B5" s="141"/>
      <c r="C5" s="141"/>
      <c r="D5" s="141"/>
      <c r="E5" s="141"/>
      <c r="F5" s="141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9" t="s">
        <v>13</v>
      </c>
      <c r="B7" s="151"/>
      <c r="C7" s="151"/>
      <c r="D7" s="151"/>
      <c r="E7" s="151"/>
      <c r="F7" s="151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17" t="s">
        <v>39</v>
      </c>
      <c r="B9" s="16" t="s">
        <v>111</v>
      </c>
      <c r="C9" s="17" t="s">
        <v>80</v>
      </c>
      <c r="D9" s="17" t="s">
        <v>81</v>
      </c>
      <c r="E9" s="17" t="s">
        <v>82</v>
      </c>
      <c r="F9" s="17" t="s">
        <v>83</v>
      </c>
    </row>
    <row r="10" spans="1:10" s="59" customFormat="1" ht="15.75" customHeight="1" x14ac:dyDescent="0.25">
      <c r="A10" s="8" t="s">
        <v>14</v>
      </c>
      <c r="B10" s="61">
        <f>+B11</f>
        <v>643350.67999999993</v>
      </c>
      <c r="C10" s="61">
        <f t="shared" ref="C10:F10" si="0">+C11</f>
        <v>831531.97</v>
      </c>
      <c r="D10" s="61">
        <f t="shared" si="0"/>
        <v>1024736</v>
      </c>
      <c r="E10" s="61">
        <f t="shared" si="0"/>
        <v>1024736</v>
      </c>
      <c r="F10" s="61">
        <f t="shared" si="0"/>
        <v>1024736</v>
      </c>
    </row>
    <row r="11" spans="1:10" s="59" customFormat="1" ht="15.75" customHeight="1" x14ac:dyDescent="0.25">
      <c r="A11" s="8" t="s">
        <v>58</v>
      </c>
      <c r="B11" s="61">
        <f>+B12+B14</f>
        <v>643350.67999999993</v>
      </c>
      <c r="C11" s="61">
        <f t="shared" ref="C11:F11" si="1">+C12+C14</f>
        <v>831531.97</v>
      </c>
      <c r="D11" s="61">
        <f t="shared" si="1"/>
        <v>1024736</v>
      </c>
      <c r="E11" s="61">
        <f t="shared" ref="E11:F11" si="2">+E12+E14</f>
        <v>1024736</v>
      </c>
      <c r="F11" s="61">
        <f t="shared" si="2"/>
        <v>1024736</v>
      </c>
    </row>
    <row r="12" spans="1:10" s="60" customFormat="1" x14ac:dyDescent="0.25">
      <c r="A12" s="15" t="s">
        <v>59</v>
      </c>
      <c r="B12" s="63">
        <f>+B13</f>
        <v>622253.34</v>
      </c>
      <c r="C12" s="63">
        <f t="shared" ref="C12:F12" si="3">+C13</f>
        <v>796391</v>
      </c>
      <c r="D12" s="63">
        <f t="shared" si="3"/>
        <v>992736</v>
      </c>
      <c r="E12" s="63">
        <f t="shared" si="3"/>
        <v>992736</v>
      </c>
      <c r="F12" s="63">
        <f t="shared" si="3"/>
        <v>992736</v>
      </c>
    </row>
    <row r="13" spans="1:10" x14ac:dyDescent="0.25">
      <c r="A13" s="14" t="s">
        <v>60</v>
      </c>
      <c r="B13" s="64">
        <v>622253.34</v>
      </c>
      <c r="C13" s="64">
        <v>796391</v>
      </c>
      <c r="D13" s="64">
        <f>970736+8000-111000+125000</f>
        <v>992736</v>
      </c>
      <c r="E13" s="64">
        <f t="shared" ref="E13:F13" si="4">970736+8000-111000+125000</f>
        <v>992736</v>
      </c>
      <c r="F13" s="64">
        <f t="shared" si="4"/>
        <v>992736</v>
      </c>
    </row>
    <row r="14" spans="1:10" x14ac:dyDescent="0.25">
      <c r="A14" s="15" t="s">
        <v>61</v>
      </c>
      <c r="B14" s="64">
        <f>+B15</f>
        <v>21097.34</v>
      </c>
      <c r="C14" s="64">
        <f t="shared" ref="C14:F14" si="5">+C15</f>
        <v>35140.97</v>
      </c>
      <c r="D14" s="64">
        <f t="shared" si="5"/>
        <v>32000</v>
      </c>
      <c r="E14" s="64">
        <f t="shared" si="5"/>
        <v>32000</v>
      </c>
      <c r="F14" s="64">
        <f t="shared" si="5"/>
        <v>32000</v>
      </c>
    </row>
    <row r="15" spans="1:10" x14ac:dyDescent="0.25">
      <c r="A15" s="14" t="s">
        <v>62</v>
      </c>
      <c r="B15" s="64">
        <v>21097.34</v>
      </c>
      <c r="C15" s="64">
        <v>35140.97</v>
      </c>
      <c r="D15" s="64">
        <v>32000</v>
      </c>
      <c r="E15" s="64">
        <v>32000</v>
      </c>
      <c r="F15" s="64">
        <v>32000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D7" sqref="D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6" customWidth="1"/>
    <col min="4" max="4" width="19.140625" customWidth="1"/>
    <col min="5" max="5" width="18" customWidth="1"/>
    <col min="6" max="6" width="19.28515625" customWidth="1"/>
    <col min="7" max="7" width="19" customWidth="1"/>
    <col min="8" max="8" width="16.42578125" customWidth="1"/>
  </cols>
  <sheetData>
    <row r="1" spans="1:10" ht="42" customHeight="1" x14ac:dyDescent="0.25">
      <c r="A1" s="129" t="s">
        <v>79</v>
      </c>
      <c r="B1" s="152"/>
      <c r="C1" s="152"/>
      <c r="D1" s="152"/>
      <c r="E1" s="152"/>
      <c r="F1" s="152"/>
      <c r="G1" s="152"/>
      <c r="H1" s="152"/>
      <c r="I1" s="75"/>
      <c r="J1" s="75"/>
    </row>
    <row r="2" spans="1:10" ht="18" customHeight="1" x14ac:dyDescent="0.25">
      <c r="A2" s="21"/>
      <c r="B2" s="21"/>
      <c r="C2" s="21"/>
      <c r="D2" s="21"/>
      <c r="E2" s="21"/>
      <c r="F2" s="21"/>
    </row>
    <row r="3" spans="1:10" ht="15.75" x14ac:dyDescent="0.25">
      <c r="A3" s="129" t="s">
        <v>18</v>
      </c>
      <c r="B3" s="129"/>
      <c r="C3" s="129"/>
      <c r="D3" s="129"/>
      <c r="E3" s="131"/>
      <c r="F3" s="131"/>
      <c r="G3" s="130"/>
      <c r="H3" s="13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29" t="s">
        <v>43</v>
      </c>
      <c r="B5" s="129"/>
      <c r="C5" s="129"/>
      <c r="D5" s="129"/>
      <c r="E5" s="129"/>
      <c r="F5" s="129"/>
      <c r="G5" s="129"/>
      <c r="H5" s="129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17" t="s">
        <v>5</v>
      </c>
      <c r="B7" s="16" t="s">
        <v>6</v>
      </c>
      <c r="C7" s="16" t="s">
        <v>28</v>
      </c>
      <c r="D7" s="16" t="s">
        <v>111</v>
      </c>
      <c r="E7" s="17" t="s">
        <v>80</v>
      </c>
      <c r="F7" s="17" t="s">
        <v>81</v>
      </c>
      <c r="G7" s="17" t="s">
        <v>82</v>
      </c>
      <c r="H7" s="17" t="s">
        <v>83</v>
      </c>
    </row>
    <row r="8" spans="1:10" x14ac:dyDescent="0.25">
      <c r="A8" s="31"/>
      <c r="B8" s="32"/>
      <c r="C8" s="30" t="s">
        <v>45</v>
      </c>
      <c r="D8" s="66">
        <v>0</v>
      </c>
      <c r="E8" s="67">
        <v>0</v>
      </c>
      <c r="F8" s="67">
        <v>0</v>
      </c>
      <c r="G8" s="67">
        <v>0</v>
      </c>
      <c r="H8" s="67">
        <v>0</v>
      </c>
    </row>
    <row r="9" spans="1:10" ht="25.5" x14ac:dyDescent="0.25">
      <c r="A9" s="8">
        <v>8</v>
      </c>
      <c r="B9" s="8"/>
      <c r="C9" s="8" t="s">
        <v>15</v>
      </c>
      <c r="D9" s="64">
        <v>0</v>
      </c>
      <c r="E9" s="65">
        <v>0</v>
      </c>
      <c r="F9" s="65">
        <v>0</v>
      </c>
      <c r="G9" s="65">
        <v>0</v>
      </c>
      <c r="H9" s="65">
        <v>0</v>
      </c>
    </row>
    <row r="10" spans="1:10" x14ac:dyDescent="0.25">
      <c r="A10" s="8"/>
      <c r="B10" s="13">
        <v>84</v>
      </c>
      <c r="C10" s="13" t="s">
        <v>22</v>
      </c>
      <c r="D10" s="64">
        <v>0</v>
      </c>
      <c r="E10" s="65">
        <v>0</v>
      </c>
      <c r="F10" s="65">
        <v>0</v>
      </c>
      <c r="G10" s="65">
        <v>0</v>
      </c>
      <c r="H10" s="65">
        <v>0</v>
      </c>
    </row>
    <row r="11" spans="1:10" x14ac:dyDescent="0.25">
      <c r="A11" s="8"/>
      <c r="B11" s="13"/>
      <c r="C11" s="30" t="s">
        <v>48</v>
      </c>
      <c r="D11" s="64">
        <v>0</v>
      </c>
      <c r="E11" s="65">
        <v>0</v>
      </c>
      <c r="F11" s="65">
        <v>0</v>
      </c>
      <c r="G11" s="65">
        <v>0</v>
      </c>
      <c r="H11" s="65">
        <v>0</v>
      </c>
    </row>
    <row r="12" spans="1:10" ht="25.5" x14ac:dyDescent="0.25">
      <c r="A12" s="11">
        <v>5</v>
      </c>
      <c r="B12" s="12"/>
      <c r="C12" s="22" t="s">
        <v>16</v>
      </c>
      <c r="D12" s="64">
        <v>0</v>
      </c>
      <c r="E12" s="65">
        <v>0</v>
      </c>
      <c r="F12" s="65">
        <v>0</v>
      </c>
      <c r="G12" s="65">
        <v>0</v>
      </c>
      <c r="H12" s="65">
        <v>0</v>
      </c>
    </row>
    <row r="13" spans="1:10" ht="25.5" x14ac:dyDescent="0.25">
      <c r="A13" s="13"/>
      <c r="B13" s="13">
        <v>54</v>
      </c>
      <c r="C13" s="23" t="s">
        <v>23</v>
      </c>
      <c r="D13" s="64">
        <v>0</v>
      </c>
      <c r="E13" s="65">
        <v>0</v>
      </c>
      <c r="F13" s="65">
        <v>0</v>
      </c>
      <c r="G13" s="65">
        <v>0</v>
      </c>
      <c r="H13" s="73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91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B7" sqref="B7"/>
    </sheetView>
  </sheetViews>
  <sheetFormatPr defaultRowHeight="15" x14ac:dyDescent="0.25"/>
  <cols>
    <col min="1" max="1" width="44.28515625" customWidth="1"/>
    <col min="2" max="2" width="22.7109375" customWidth="1"/>
    <col min="3" max="3" width="21.28515625" customWidth="1"/>
    <col min="4" max="4" width="19.140625" customWidth="1"/>
    <col min="5" max="5" width="20.5703125" customWidth="1"/>
    <col min="6" max="6" width="17.7109375" customWidth="1"/>
  </cols>
  <sheetData>
    <row r="1" spans="1:10" ht="42" customHeight="1" x14ac:dyDescent="0.25">
      <c r="A1" s="129" t="s">
        <v>79</v>
      </c>
      <c r="B1" s="152"/>
      <c r="C1" s="152"/>
      <c r="D1" s="152"/>
      <c r="E1" s="152"/>
      <c r="F1" s="152"/>
      <c r="G1" s="76"/>
      <c r="H1" s="76"/>
      <c r="I1" s="46"/>
      <c r="J1" s="46"/>
    </row>
    <row r="2" spans="1:10" ht="18" customHeight="1" x14ac:dyDescent="0.25">
      <c r="A2" s="21"/>
      <c r="B2" s="21"/>
      <c r="C2" s="21"/>
      <c r="D2" s="21"/>
      <c r="E2" s="21"/>
      <c r="F2" s="21"/>
    </row>
    <row r="3" spans="1:10" ht="15.75" customHeight="1" x14ac:dyDescent="0.25">
      <c r="A3" s="129" t="s">
        <v>18</v>
      </c>
      <c r="B3" s="129"/>
      <c r="C3" s="129"/>
      <c r="D3" s="129"/>
      <c r="E3" s="129"/>
      <c r="F3" s="129"/>
    </row>
    <row r="4" spans="1:10" ht="18" x14ac:dyDescent="0.25">
      <c r="A4" s="21"/>
      <c r="B4" s="21"/>
      <c r="C4" s="21"/>
      <c r="D4" s="21"/>
      <c r="E4" s="5"/>
      <c r="F4" s="5"/>
    </row>
    <row r="5" spans="1:10" ht="18" customHeight="1" x14ac:dyDescent="0.25">
      <c r="A5" s="129" t="s">
        <v>44</v>
      </c>
      <c r="B5" s="129"/>
      <c r="C5" s="129"/>
      <c r="D5" s="129"/>
      <c r="E5" s="129"/>
      <c r="F5" s="129"/>
    </row>
    <row r="6" spans="1:10" ht="18" x14ac:dyDescent="0.25">
      <c r="A6" s="21"/>
      <c r="B6" s="21"/>
      <c r="C6" s="21"/>
      <c r="D6" s="21"/>
      <c r="E6" s="5"/>
      <c r="F6" s="5"/>
    </row>
    <row r="7" spans="1:10" x14ac:dyDescent="0.25">
      <c r="A7" s="16" t="s">
        <v>39</v>
      </c>
      <c r="B7" s="16" t="s">
        <v>111</v>
      </c>
      <c r="C7" s="17" t="s">
        <v>80</v>
      </c>
      <c r="D7" s="17" t="s">
        <v>81</v>
      </c>
      <c r="E7" s="17" t="s">
        <v>82</v>
      </c>
      <c r="F7" s="17" t="s">
        <v>83</v>
      </c>
    </row>
    <row r="8" spans="1:10" x14ac:dyDescent="0.25">
      <c r="A8" s="8" t="s">
        <v>45</v>
      </c>
      <c r="B8" s="66">
        <v>0</v>
      </c>
      <c r="C8" s="67">
        <v>0</v>
      </c>
      <c r="D8" s="67">
        <v>0</v>
      </c>
      <c r="E8" s="67">
        <v>0</v>
      </c>
      <c r="F8" s="67">
        <v>0</v>
      </c>
    </row>
    <row r="9" spans="1:10" x14ac:dyDescent="0.25">
      <c r="A9" s="8" t="s">
        <v>46</v>
      </c>
      <c r="B9" s="61">
        <v>0</v>
      </c>
      <c r="C9" s="62">
        <v>0</v>
      </c>
      <c r="D9" s="62">
        <v>0</v>
      </c>
      <c r="E9" s="62">
        <v>0</v>
      </c>
      <c r="F9" s="62">
        <v>0</v>
      </c>
    </row>
    <row r="10" spans="1:10" x14ac:dyDescent="0.25">
      <c r="A10" s="15" t="s">
        <v>47</v>
      </c>
      <c r="B10" s="64">
        <v>0</v>
      </c>
      <c r="C10" s="65">
        <v>0</v>
      </c>
      <c r="D10" s="65">
        <v>0</v>
      </c>
      <c r="E10" s="65">
        <v>0</v>
      </c>
      <c r="F10" s="65">
        <v>0</v>
      </c>
    </row>
    <row r="11" spans="1:10" x14ac:dyDescent="0.25">
      <c r="A11" s="8" t="s">
        <v>48</v>
      </c>
      <c r="B11" s="61">
        <v>0</v>
      </c>
      <c r="C11" s="62">
        <v>0</v>
      </c>
      <c r="D11" s="62">
        <v>0</v>
      </c>
      <c r="E11" s="62">
        <v>0</v>
      </c>
      <c r="F11" s="62">
        <v>0</v>
      </c>
    </row>
    <row r="12" spans="1:10" x14ac:dyDescent="0.25">
      <c r="A12" s="22" t="s">
        <v>40</v>
      </c>
      <c r="B12" s="61">
        <v>0</v>
      </c>
      <c r="C12" s="62">
        <v>0</v>
      </c>
      <c r="D12" s="62">
        <v>0</v>
      </c>
      <c r="E12" s="62">
        <v>0</v>
      </c>
      <c r="F12" s="62">
        <v>0</v>
      </c>
    </row>
    <row r="13" spans="1:10" x14ac:dyDescent="0.25">
      <c r="A13" s="10" t="s">
        <v>41</v>
      </c>
      <c r="B13" s="64">
        <v>0</v>
      </c>
      <c r="C13" s="65">
        <v>0</v>
      </c>
      <c r="D13" s="65">
        <v>0</v>
      </c>
      <c r="E13" s="65">
        <v>0</v>
      </c>
      <c r="F13" s="65">
        <v>0</v>
      </c>
    </row>
    <row r="14" spans="1:10" x14ac:dyDescent="0.25">
      <c r="A14" s="22" t="s">
        <v>42</v>
      </c>
      <c r="B14" s="61">
        <v>0</v>
      </c>
      <c r="C14" s="62">
        <v>0</v>
      </c>
      <c r="D14" s="62">
        <v>0</v>
      </c>
      <c r="E14" s="62">
        <v>0</v>
      </c>
      <c r="F14" s="62">
        <v>0</v>
      </c>
    </row>
    <row r="15" spans="1:10" x14ac:dyDescent="0.25">
      <c r="A15" s="10" t="s">
        <v>63</v>
      </c>
      <c r="B15" s="64">
        <v>0</v>
      </c>
      <c r="C15" s="65">
        <v>0</v>
      </c>
      <c r="D15" s="65">
        <v>0</v>
      </c>
      <c r="E15" s="65">
        <v>0</v>
      </c>
      <c r="F15" s="65">
        <v>0</v>
      </c>
    </row>
    <row r="16" spans="1:10" ht="21.75" customHeight="1" x14ac:dyDescent="0.25">
      <c r="A16" s="22" t="s">
        <v>64</v>
      </c>
      <c r="B16" s="61">
        <v>0</v>
      </c>
      <c r="C16" s="62">
        <v>0</v>
      </c>
      <c r="D16" s="62">
        <v>0</v>
      </c>
      <c r="E16" s="62">
        <v>0</v>
      </c>
      <c r="F16" s="62">
        <v>0</v>
      </c>
    </row>
    <row r="17" spans="1:6" x14ac:dyDescent="0.25">
      <c r="A17" s="10" t="s">
        <v>65</v>
      </c>
      <c r="B17" s="64">
        <v>0</v>
      </c>
      <c r="C17" s="65">
        <v>0</v>
      </c>
      <c r="D17" s="65">
        <v>0</v>
      </c>
      <c r="E17" s="65">
        <v>0</v>
      </c>
      <c r="F17" s="65">
        <v>0</v>
      </c>
    </row>
    <row r="18" spans="1:6" x14ac:dyDescent="0.25">
      <c r="A18" s="22" t="s">
        <v>66</v>
      </c>
      <c r="B18" s="61">
        <v>0</v>
      </c>
      <c r="C18" s="62">
        <v>0</v>
      </c>
      <c r="D18" s="62">
        <v>0</v>
      </c>
      <c r="E18" s="62">
        <v>0</v>
      </c>
      <c r="F18" s="62">
        <v>0</v>
      </c>
    </row>
    <row r="19" spans="1:6" x14ac:dyDescent="0.25">
      <c r="A19" s="10" t="s">
        <v>68</v>
      </c>
      <c r="B19" s="64">
        <v>0</v>
      </c>
      <c r="C19" s="65">
        <v>0</v>
      </c>
      <c r="D19" s="65">
        <v>0</v>
      </c>
      <c r="E19" s="65">
        <v>0</v>
      </c>
      <c r="F19" s="65">
        <v>0</v>
      </c>
    </row>
    <row r="20" spans="1:6" ht="18" customHeight="1" x14ac:dyDescent="0.25">
      <c r="A20" s="15" t="s">
        <v>67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</row>
    <row r="21" spans="1:6" x14ac:dyDescent="0.25">
      <c r="A21" s="22" t="s">
        <v>69</v>
      </c>
      <c r="B21" s="61">
        <v>0</v>
      </c>
      <c r="C21" s="62">
        <v>0</v>
      </c>
      <c r="D21" s="62">
        <v>0</v>
      </c>
      <c r="E21" s="62">
        <v>0</v>
      </c>
      <c r="F21" s="62">
        <v>0</v>
      </c>
    </row>
    <row r="22" spans="1:6" x14ac:dyDescent="0.25">
      <c r="A22" s="10" t="s">
        <v>70</v>
      </c>
      <c r="B22" s="64">
        <v>0</v>
      </c>
      <c r="C22" s="65">
        <v>0</v>
      </c>
      <c r="D22" s="65">
        <v>0</v>
      </c>
      <c r="E22" s="65">
        <v>0</v>
      </c>
      <c r="F22" s="65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9.140625" style="82"/>
    <col min="2" max="2" width="67.28515625" style="82" customWidth="1"/>
    <col min="3" max="3" width="12.85546875" style="82" customWidth="1"/>
    <col min="4" max="4" width="13.28515625" style="82" customWidth="1"/>
    <col min="5" max="5" width="13.140625" style="82" customWidth="1"/>
    <col min="6" max="6" width="12.85546875" style="82" customWidth="1"/>
    <col min="7" max="7" width="12.28515625" style="82" customWidth="1"/>
    <col min="8" max="8" width="9.7109375" style="82" customWidth="1"/>
    <col min="9" max="16384" width="9.140625" style="82"/>
  </cols>
  <sheetData>
    <row r="1" spans="1:11" ht="39.75" customHeight="1" x14ac:dyDescent="0.2">
      <c r="A1" s="153" t="s">
        <v>79</v>
      </c>
      <c r="B1" s="153"/>
      <c r="C1" s="153"/>
      <c r="D1" s="153"/>
      <c r="E1" s="153"/>
      <c r="F1" s="153"/>
      <c r="G1" s="153"/>
      <c r="H1" s="81"/>
    </row>
    <row r="2" spans="1:11" x14ac:dyDescent="0.2">
      <c r="A2" s="81"/>
      <c r="B2" s="81"/>
      <c r="C2" s="81"/>
      <c r="D2" s="81"/>
      <c r="E2" s="80" t="s">
        <v>115</v>
      </c>
      <c r="F2" s="5"/>
      <c r="G2" s="5"/>
      <c r="H2" s="5"/>
    </row>
    <row r="3" spans="1:11" ht="15.75" customHeight="1" x14ac:dyDescent="0.2">
      <c r="A3" s="153" t="s">
        <v>17</v>
      </c>
      <c r="B3" s="154"/>
      <c r="C3" s="154"/>
      <c r="D3" s="154"/>
      <c r="E3" s="154"/>
      <c r="F3" s="154"/>
      <c r="G3" s="154"/>
      <c r="H3" s="83"/>
    </row>
    <row r="4" spans="1:11" x14ac:dyDescent="0.2">
      <c r="A4" s="81"/>
      <c r="B4" s="81"/>
      <c r="C4" s="80" t="s">
        <v>115</v>
      </c>
      <c r="D4" s="81"/>
      <c r="E4" s="81"/>
      <c r="F4" s="5"/>
      <c r="G4" s="5"/>
      <c r="H4" s="5"/>
    </row>
    <row r="5" spans="1:11" ht="38.25" customHeight="1" x14ac:dyDescent="0.2">
      <c r="A5" s="47" t="s">
        <v>19</v>
      </c>
      <c r="B5" s="16" t="s">
        <v>20</v>
      </c>
      <c r="C5" s="16" t="s">
        <v>111</v>
      </c>
      <c r="D5" s="17" t="s">
        <v>80</v>
      </c>
      <c r="E5" s="17" t="s">
        <v>81</v>
      </c>
      <c r="F5" s="17" t="s">
        <v>82</v>
      </c>
      <c r="G5" s="17" t="s">
        <v>83</v>
      </c>
      <c r="H5" s="17" t="s">
        <v>109</v>
      </c>
      <c r="I5" s="17" t="s">
        <v>106</v>
      </c>
      <c r="J5" s="17" t="s">
        <v>108</v>
      </c>
      <c r="K5" s="17" t="s">
        <v>107</v>
      </c>
    </row>
    <row r="6" spans="1:11" x14ac:dyDescent="0.2">
      <c r="A6" s="84" t="s">
        <v>85</v>
      </c>
      <c r="B6" s="84"/>
      <c r="C6" s="85">
        <f>+C7</f>
        <v>643350.68000000005</v>
      </c>
      <c r="D6" s="85">
        <v>831531.97</v>
      </c>
      <c r="E6" s="85">
        <v>1024736</v>
      </c>
      <c r="F6" s="85">
        <v>1024736</v>
      </c>
      <c r="G6" s="85">
        <v>1024736</v>
      </c>
      <c r="H6" s="85">
        <f t="shared" ref="H6:K8" si="0">+D6/C6*100</f>
        <v>129.2501890259912</v>
      </c>
      <c r="I6" s="85">
        <f t="shared" si="0"/>
        <v>123.23470858252151</v>
      </c>
      <c r="J6" s="85">
        <f t="shared" si="0"/>
        <v>100</v>
      </c>
      <c r="K6" s="85">
        <f t="shared" si="0"/>
        <v>100</v>
      </c>
    </row>
    <row r="7" spans="1:11" x14ac:dyDescent="0.2">
      <c r="A7" s="86" t="s">
        <v>86</v>
      </c>
      <c r="B7" s="86"/>
      <c r="C7" s="87">
        <v>643350.68000000005</v>
      </c>
      <c r="D7" s="87">
        <v>831391</v>
      </c>
      <c r="E7" s="87">
        <v>1024736</v>
      </c>
      <c r="F7" s="87">
        <v>1024736</v>
      </c>
      <c r="G7" s="87">
        <v>1024736</v>
      </c>
      <c r="H7" s="87">
        <f t="shared" si="0"/>
        <v>129.22827718158314</v>
      </c>
      <c r="I7" s="87">
        <f t="shared" si="0"/>
        <v>123.25560416218121</v>
      </c>
      <c r="J7" s="87">
        <f t="shared" si="0"/>
        <v>100</v>
      </c>
      <c r="K7" s="87">
        <f t="shared" si="0"/>
        <v>100</v>
      </c>
    </row>
    <row r="8" spans="1:11" x14ac:dyDescent="0.2">
      <c r="A8" s="79" t="s">
        <v>87</v>
      </c>
      <c r="B8" s="79"/>
      <c r="C8" s="88">
        <v>605295.07999999996</v>
      </c>
      <c r="D8" s="88">
        <v>783589</v>
      </c>
      <c r="E8" s="88">
        <v>971434</v>
      </c>
      <c r="F8" s="88">
        <v>971434</v>
      </c>
      <c r="G8" s="88">
        <v>971434</v>
      </c>
      <c r="H8" s="88">
        <f t="shared" si="0"/>
        <v>129.45570282844528</v>
      </c>
      <c r="I8" s="88">
        <f t="shared" si="0"/>
        <v>123.97238858636352</v>
      </c>
      <c r="J8" s="88">
        <f t="shared" si="0"/>
        <v>100</v>
      </c>
      <c r="K8" s="88">
        <f t="shared" si="0"/>
        <v>100</v>
      </c>
    </row>
    <row r="9" spans="1:11" x14ac:dyDescent="0.2">
      <c r="A9" s="77" t="s">
        <v>88</v>
      </c>
      <c r="B9" s="77"/>
      <c r="C9" s="89">
        <f>+C10</f>
        <v>468077.24</v>
      </c>
      <c r="D9" s="89">
        <v>633778</v>
      </c>
      <c r="E9" s="89">
        <v>786760</v>
      </c>
      <c r="F9" s="89">
        <v>786760</v>
      </c>
      <c r="G9" s="89">
        <v>786760</v>
      </c>
      <c r="H9" s="89">
        <f t="shared" ref="H9:H12" si="1">+D9/C9*100</f>
        <v>135.40030273636035</v>
      </c>
      <c r="I9" s="89">
        <f t="shared" ref="I9:I12" si="2">+E9/D9*100</f>
        <v>124.13810514091685</v>
      </c>
      <c r="J9" s="89">
        <f t="shared" ref="J9:J12" si="3">+F9/E9*100</f>
        <v>100</v>
      </c>
      <c r="K9" s="89">
        <f t="shared" ref="K9:K12" si="4">+G9/F9*100</f>
        <v>100</v>
      </c>
    </row>
    <row r="10" spans="1:11" x14ac:dyDescent="0.2">
      <c r="A10" s="90" t="s">
        <v>89</v>
      </c>
      <c r="B10" s="90"/>
      <c r="C10" s="90">
        <f>SUM(C11:C12)</f>
        <v>468077.24</v>
      </c>
      <c r="D10" s="90">
        <v>633778</v>
      </c>
      <c r="E10" s="90">
        <f>+E11+E12</f>
        <v>786760</v>
      </c>
      <c r="F10" s="90">
        <v>786760</v>
      </c>
      <c r="G10" s="90">
        <v>786760</v>
      </c>
      <c r="H10" s="90">
        <f t="shared" si="1"/>
        <v>135.40030273636035</v>
      </c>
      <c r="I10" s="90">
        <f t="shared" si="2"/>
        <v>124.13810514091685</v>
      </c>
      <c r="J10" s="90">
        <f t="shared" si="3"/>
        <v>100</v>
      </c>
      <c r="K10" s="90">
        <f t="shared" si="4"/>
        <v>100</v>
      </c>
    </row>
    <row r="11" spans="1:11" x14ac:dyDescent="0.2">
      <c r="A11" s="78" t="s">
        <v>90</v>
      </c>
      <c r="B11" s="78"/>
      <c r="C11" s="78">
        <v>429826.97</v>
      </c>
      <c r="D11" s="78">
        <v>579250</v>
      </c>
      <c r="E11" s="78">
        <v>713760</v>
      </c>
      <c r="F11" s="78">
        <v>713760</v>
      </c>
      <c r="G11" s="78">
        <v>713760</v>
      </c>
      <c r="H11" s="78">
        <f t="shared" si="1"/>
        <v>134.76353054346498</v>
      </c>
      <c r="I11" s="78">
        <f t="shared" si="2"/>
        <v>123.22140699179973</v>
      </c>
      <c r="J11" s="78">
        <f t="shared" si="3"/>
        <v>100</v>
      </c>
      <c r="K11" s="78">
        <f t="shared" si="4"/>
        <v>100</v>
      </c>
    </row>
    <row r="12" spans="1:11" x14ac:dyDescent="0.2">
      <c r="A12" s="78" t="s">
        <v>91</v>
      </c>
      <c r="B12" s="78"/>
      <c r="C12" s="78">
        <v>38250.269999999997</v>
      </c>
      <c r="D12" s="78">
        <v>54528</v>
      </c>
      <c r="E12" s="78">
        <v>73000</v>
      </c>
      <c r="F12" s="78">
        <v>73000</v>
      </c>
      <c r="G12" s="78">
        <v>73000</v>
      </c>
      <c r="H12" s="78">
        <f t="shared" si="1"/>
        <v>142.55585646846416</v>
      </c>
      <c r="I12" s="78">
        <f t="shared" si="2"/>
        <v>133.87617370892019</v>
      </c>
      <c r="J12" s="78">
        <f t="shared" si="3"/>
        <v>100</v>
      </c>
      <c r="K12" s="78">
        <f t="shared" si="4"/>
        <v>100</v>
      </c>
    </row>
    <row r="13" spans="1:11" x14ac:dyDescent="0.2">
      <c r="A13" s="77" t="s">
        <v>113</v>
      </c>
      <c r="B13" s="77"/>
      <c r="C13" s="89">
        <f>+C14</f>
        <v>7552.09</v>
      </c>
      <c r="D13" s="89">
        <f t="shared" ref="D13:D14" si="5">+D14</f>
        <v>0</v>
      </c>
      <c r="E13" s="89">
        <f t="shared" ref="E13:G14" si="6">+E14</f>
        <v>0</v>
      </c>
      <c r="F13" s="89">
        <f t="shared" si="6"/>
        <v>0</v>
      </c>
      <c r="G13" s="89">
        <f t="shared" si="6"/>
        <v>0</v>
      </c>
      <c r="H13" s="89"/>
      <c r="I13" s="89"/>
      <c r="J13" s="89"/>
      <c r="K13" s="89"/>
    </row>
    <row r="14" spans="1:11" x14ac:dyDescent="0.2">
      <c r="A14" s="90" t="s">
        <v>89</v>
      </c>
      <c r="B14" s="90"/>
      <c r="C14" s="90">
        <f>+C15+C16</f>
        <v>7552.09</v>
      </c>
      <c r="D14" s="90">
        <f t="shared" si="5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/>
      <c r="I14" s="90"/>
      <c r="J14" s="90"/>
      <c r="K14" s="90"/>
    </row>
    <row r="15" spans="1:11" x14ac:dyDescent="0.2">
      <c r="A15" s="78" t="s">
        <v>90</v>
      </c>
      <c r="B15" s="78"/>
      <c r="C15" s="78">
        <v>4876.6499999999996</v>
      </c>
      <c r="D15" s="78">
        <v>0</v>
      </c>
      <c r="E15" s="78">
        <v>0</v>
      </c>
      <c r="F15" s="78">
        <v>0</v>
      </c>
      <c r="G15" s="78">
        <v>0</v>
      </c>
      <c r="H15" s="78"/>
      <c r="I15" s="78"/>
      <c r="J15" s="78"/>
      <c r="K15" s="78"/>
    </row>
    <row r="16" spans="1:11" x14ac:dyDescent="0.2">
      <c r="A16" s="78" t="s">
        <v>91</v>
      </c>
      <c r="B16" s="78"/>
      <c r="C16" s="91">
        <v>2675.44</v>
      </c>
      <c r="D16" s="78">
        <v>0</v>
      </c>
      <c r="E16" s="78">
        <v>0</v>
      </c>
      <c r="F16" s="78">
        <v>0</v>
      </c>
      <c r="G16" s="78">
        <v>0</v>
      </c>
      <c r="H16" s="91"/>
      <c r="I16" s="91"/>
      <c r="J16" s="91"/>
      <c r="K16" s="91"/>
    </row>
    <row r="17" spans="1:11" x14ac:dyDescent="0.2">
      <c r="A17" s="77" t="s">
        <v>92</v>
      </c>
      <c r="B17" s="77"/>
      <c r="C17" s="89">
        <f>+C18+C21</f>
        <v>87617.299999999988</v>
      </c>
      <c r="D17" s="89">
        <v>104187</v>
      </c>
      <c r="E17" s="89">
        <f>+E18+E21</f>
        <v>122187</v>
      </c>
      <c r="F17" s="89">
        <v>122187</v>
      </c>
      <c r="G17" s="89">
        <v>122187</v>
      </c>
      <c r="H17" s="89">
        <f t="shared" ref="H17:H20" si="7">+D17/C17*100</f>
        <v>118.91144785333492</v>
      </c>
      <c r="I17" s="89">
        <f t="shared" ref="I17:I20" si="8">+E17/D17*100</f>
        <v>117.27662760229202</v>
      </c>
      <c r="J17" s="89">
        <f t="shared" ref="J17:J20" si="9">+F17/E17*100</f>
        <v>100</v>
      </c>
      <c r="K17" s="89">
        <f t="shared" ref="K17:K20" si="10">+G17/F17*100</f>
        <v>100</v>
      </c>
    </row>
    <row r="18" spans="1:11" x14ac:dyDescent="0.2">
      <c r="A18" s="90" t="s">
        <v>89</v>
      </c>
      <c r="B18" s="90"/>
      <c r="C18" s="90">
        <f>+C19+C20</f>
        <v>86154.799999999988</v>
      </c>
      <c r="D18" s="90">
        <v>102187</v>
      </c>
      <c r="E18" s="90">
        <f>+E19+E20</f>
        <v>107187</v>
      </c>
      <c r="F18" s="90">
        <v>107187</v>
      </c>
      <c r="G18" s="90">
        <v>107187</v>
      </c>
      <c r="H18" s="90">
        <f t="shared" si="7"/>
        <v>118.60859754767002</v>
      </c>
      <c r="I18" s="90">
        <f t="shared" si="8"/>
        <v>104.89299030209322</v>
      </c>
      <c r="J18" s="90">
        <f t="shared" si="9"/>
        <v>100</v>
      </c>
      <c r="K18" s="90">
        <f t="shared" si="10"/>
        <v>100</v>
      </c>
    </row>
    <row r="19" spans="1:11" x14ac:dyDescent="0.2">
      <c r="A19" s="78" t="s">
        <v>91</v>
      </c>
      <c r="B19" s="78"/>
      <c r="C19" s="78">
        <v>85427.04</v>
      </c>
      <c r="D19" s="78">
        <v>101285</v>
      </c>
      <c r="E19" s="78">
        <v>106285</v>
      </c>
      <c r="F19" s="78">
        <v>106285</v>
      </c>
      <c r="G19" s="78">
        <v>106285</v>
      </c>
      <c r="H19" s="78">
        <f t="shared" si="7"/>
        <v>118.56316220250638</v>
      </c>
      <c r="I19" s="78">
        <f t="shared" si="8"/>
        <v>104.936565137977</v>
      </c>
      <c r="J19" s="78">
        <f t="shared" si="9"/>
        <v>100</v>
      </c>
      <c r="K19" s="78">
        <f t="shared" si="10"/>
        <v>100</v>
      </c>
    </row>
    <row r="20" spans="1:11" x14ac:dyDescent="0.2">
      <c r="A20" s="78" t="s">
        <v>93</v>
      </c>
      <c r="B20" s="78"/>
      <c r="C20" s="78">
        <v>727.76</v>
      </c>
      <c r="D20" s="78">
        <v>902</v>
      </c>
      <c r="E20" s="78">
        <v>902</v>
      </c>
      <c r="F20" s="78">
        <v>902</v>
      </c>
      <c r="G20" s="78">
        <v>902</v>
      </c>
      <c r="H20" s="78">
        <f t="shared" si="7"/>
        <v>123.94195888754535</v>
      </c>
      <c r="I20" s="78">
        <f t="shared" si="8"/>
        <v>100</v>
      </c>
      <c r="J20" s="78">
        <f t="shared" si="9"/>
        <v>100</v>
      </c>
      <c r="K20" s="78">
        <f t="shared" si="10"/>
        <v>100</v>
      </c>
    </row>
    <row r="21" spans="1:11" x14ac:dyDescent="0.2">
      <c r="A21" s="90" t="s">
        <v>94</v>
      </c>
      <c r="B21" s="90"/>
      <c r="C21" s="90">
        <v>1462.5</v>
      </c>
      <c r="D21" s="90">
        <v>2000</v>
      </c>
      <c r="E21" s="90">
        <v>15000</v>
      </c>
      <c r="F21" s="90">
        <v>15000</v>
      </c>
      <c r="G21" s="90">
        <v>15000</v>
      </c>
      <c r="H21" s="90">
        <f t="shared" ref="H21:H22" si="11">+D21/C21*100</f>
        <v>136.75213675213675</v>
      </c>
      <c r="I21" s="90">
        <f t="shared" ref="I21:I22" si="12">+E21/D21*100</f>
        <v>750</v>
      </c>
      <c r="J21" s="90">
        <f t="shared" ref="J21:J22" si="13">+F21/E21*100</f>
        <v>100</v>
      </c>
      <c r="K21" s="90">
        <f t="shared" ref="K21:K22" si="14">+G21/F21*100</f>
        <v>100</v>
      </c>
    </row>
    <row r="22" spans="1:11" x14ac:dyDescent="0.2">
      <c r="A22" s="78" t="s">
        <v>95</v>
      </c>
      <c r="B22" s="78"/>
      <c r="C22" s="78">
        <v>1462.5</v>
      </c>
      <c r="D22" s="78">
        <v>2000</v>
      </c>
      <c r="E22" s="78">
        <v>15000</v>
      </c>
      <c r="F22" s="78">
        <v>15000</v>
      </c>
      <c r="G22" s="78">
        <v>15000</v>
      </c>
      <c r="H22" s="78">
        <f t="shared" si="11"/>
        <v>136.75213675213675</v>
      </c>
      <c r="I22" s="78">
        <f t="shared" si="12"/>
        <v>750</v>
      </c>
      <c r="J22" s="78">
        <f t="shared" si="13"/>
        <v>100</v>
      </c>
      <c r="K22" s="78">
        <f t="shared" si="14"/>
        <v>100</v>
      </c>
    </row>
    <row r="23" spans="1:11" x14ac:dyDescent="0.2">
      <c r="A23" s="77" t="s">
        <v>96</v>
      </c>
      <c r="B23" s="77"/>
      <c r="C23" s="89">
        <f>+C24</f>
        <v>34746</v>
      </c>
      <c r="D23" s="89">
        <v>32916</v>
      </c>
      <c r="E23" s="89">
        <v>40236</v>
      </c>
      <c r="F23" s="89">
        <v>40236</v>
      </c>
      <c r="G23" s="89">
        <v>40236</v>
      </c>
      <c r="H23" s="89">
        <f>+D23/C23*100</f>
        <v>94.733206700051809</v>
      </c>
      <c r="I23" s="89">
        <v>122.23842508202698</v>
      </c>
      <c r="J23" s="89">
        <v>100</v>
      </c>
      <c r="K23" s="89">
        <v>100</v>
      </c>
    </row>
    <row r="24" spans="1:11" x14ac:dyDescent="0.2">
      <c r="A24" s="92" t="s">
        <v>97</v>
      </c>
      <c r="B24" s="92"/>
      <c r="C24" s="93">
        <f>+C25</f>
        <v>34746</v>
      </c>
      <c r="D24" s="93">
        <v>32916</v>
      </c>
      <c r="E24" s="93">
        <v>40236</v>
      </c>
      <c r="F24" s="93">
        <v>40236</v>
      </c>
      <c r="G24" s="93">
        <v>40236</v>
      </c>
      <c r="H24" s="93">
        <f>+D24/C24*100</f>
        <v>94.733206700051809</v>
      </c>
      <c r="I24" s="93">
        <v>122.23842508202698</v>
      </c>
      <c r="J24" s="93">
        <v>100</v>
      </c>
      <c r="K24" s="93">
        <v>100</v>
      </c>
    </row>
    <row r="25" spans="1:11" x14ac:dyDescent="0.2">
      <c r="A25" s="90" t="s">
        <v>89</v>
      </c>
      <c r="B25" s="90"/>
      <c r="C25" s="90">
        <f>SUM(C26:C26)</f>
        <v>34746</v>
      </c>
      <c r="D25" s="90">
        <v>32916</v>
      </c>
      <c r="E25" s="90">
        <v>40236</v>
      </c>
      <c r="F25" s="90">
        <v>40236</v>
      </c>
      <c r="G25" s="90">
        <v>40236</v>
      </c>
      <c r="H25" s="90">
        <f>+D25/C25*100</f>
        <v>94.733206700051809</v>
      </c>
      <c r="I25" s="90">
        <v>122.23842508202698</v>
      </c>
      <c r="J25" s="90">
        <v>100</v>
      </c>
      <c r="K25" s="90">
        <v>100</v>
      </c>
    </row>
    <row r="26" spans="1:11" x14ac:dyDescent="0.2">
      <c r="A26" s="78" t="s">
        <v>90</v>
      </c>
      <c r="B26" s="78"/>
      <c r="C26" s="78">
        <v>34746</v>
      </c>
      <c r="D26" s="78">
        <v>32916</v>
      </c>
      <c r="E26" s="78">
        <v>40236</v>
      </c>
      <c r="F26" s="78">
        <v>40236</v>
      </c>
      <c r="G26" s="78">
        <v>40236</v>
      </c>
      <c r="H26" s="78">
        <f t="shared" ref="H26:H32" si="15">+D26/C26*100</f>
        <v>94.733206700051809</v>
      </c>
      <c r="I26" s="78">
        <v>122.23842508202698</v>
      </c>
      <c r="J26" s="78">
        <v>100</v>
      </c>
      <c r="K26" s="78">
        <v>100</v>
      </c>
    </row>
    <row r="27" spans="1:11" x14ac:dyDescent="0.2">
      <c r="A27" s="77" t="s">
        <v>98</v>
      </c>
      <c r="B27" s="77"/>
      <c r="C27" s="89">
        <f>+C28</f>
        <v>1424.4</v>
      </c>
      <c r="D27" s="89">
        <v>1488</v>
      </c>
      <c r="E27" s="89">
        <v>6011</v>
      </c>
      <c r="F27" s="89">
        <v>6011</v>
      </c>
      <c r="G27" s="89">
        <v>6011</v>
      </c>
      <c r="H27" s="93">
        <f t="shared" si="15"/>
        <v>104.46503791069924</v>
      </c>
      <c r="I27" s="89">
        <v>403.96505376344084</v>
      </c>
      <c r="J27" s="89">
        <v>100</v>
      </c>
      <c r="K27" s="89">
        <v>100</v>
      </c>
    </row>
    <row r="28" spans="1:11" x14ac:dyDescent="0.2">
      <c r="A28" s="90" t="s">
        <v>89</v>
      </c>
      <c r="B28" s="90"/>
      <c r="C28" s="90">
        <f>+C29</f>
        <v>1424.4</v>
      </c>
      <c r="D28" s="90">
        <v>1488</v>
      </c>
      <c r="E28" s="90">
        <v>6011</v>
      </c>
      <c r="F28" s="90">
        <v>6011</v>
      </c>
      <c r="G28" s="90">
        <v>6011</v>
      </c>
      <c r="H28" s="90">
        <f t="shared" si="15"/>
        <v>104.46503791069924</v>
      </c>
      <c r="I28" s="90">
        <v>403.96505376344084</v>
      </c>
      <c r="J28" s="90">
        <v>100</v>
      </c>
      <c r="K28" s="90">
        <v>100</v>
      </c>
    </row>
    <row r="29" spans="1:11" x14ac:dyDescent="0.2">
      <c r="A29" s="78" t="s">
        <v>91</v>
      </c>
      <c r="B29" s="78"/>
      <c r="C29" s="78">
        <v>1424.4</v>
      </c>
      <c r="D29" s="78">
        <v>1488</v>
      </c>
      <c r="E29" s="78">
        <v>6011</v>
      </c>
      <c r="F29" s="78">
        <v>6011</v>
      </c>
      <c r="G29" s="78">
        <v>6011</v>
      </c>
      <c r="H29" s="78">
        <f t="shared" si="15"/>
        <v>104.46503791069924</v>
      </c>
      <c r="I29" s="78">
        <v>403.96505376344084</v>
      </c>
      <c r="J29" s="78">
        <v>100</v>
      </c>
      <c r="K29" s="78">
        <v>100</v>
      </c>
    </row>
    <row r="30" spans="1:11" x14ac:dyDescent="0.2">
      <c r="A30" s="77" t="s">
        <v>99</v>
      </c>
      <c r="B30" s="77"/>
      <c r="C30" s="89">
        <f>+C31</f>
        <v>5481.43</v>
      </c>
      <c r="D30" s="89">
        <v>10920</v>
      </c>
      <c r="E30" s="89">
        <v>15840</v>
      </c>
      <c r="F30" s="89">
        <v>15840</v>
      </c>
      <c r="G30" s="89">
        <v>15840</v>
      </c>
      <c r="H30" s="93">
        <f t="shared" si="15"/>
        <v>199.21808725095457</v>
      </c>
      <c r="I30" s="89">
        <v>145.05494505494505</v>
      </c>
      <c r="J30" s="89">
        <v>100</v>
      </c>
      <c r="K30" s="89">
        <v>100</v>
      </c>
    </row>
    <row r="31" spans="1:11" x14ac:dyDescent="0.2">
      <c r="A31" s="90" t="s">
        <v>89</v>
      </c>
      <c r="B31" s="90"/>
      <c r="C31" s="90">
        <f>+C32</f>
        <v>5481.43</v>
      </c>
      <c r="D31" s="90">
        <v>10920</v>
      </c>
      <c r="E31" s="90">
        <v>15840</v>
      </c>
      <c r="F31" s="90">
        <v>15840</v>
      </c>
      <c r="G31" s="90">
        <v>15840</v>
      </c>
      <c r="H31" s="90">
        <f t="shared" si="15"/>
        <v>199.21808725095457</v>
      </c>
      <c r="I31" s="90">
        <v>145.05494505494505</v>
      </c>
      <c r="J31" s="90">
        <v>100</v>
      </c>
      <c r="K31" s="90">
        <v>100</v>
      </c>
    </row>
    <row r="32" spans="1:11" x14ac:dyDescent="0.2">
      <c r="A32" s="78" t="s">
        <v>91</v>
      </c>
      <c r="B32" s="78"/>
      <c r="C32" s="78">
        <v>5481.43</v>
      </c>
      <c r="D32" s="78">
        <v>10920</v>
      </c>
      <c r="E32" s="78">
        <v>15840</v>
      </c>
      <c r="F32" s="78">
        <v>15840</v>
      </c>
      <c r="G32" s="78">
        <v>15840</v>
      </c>
      <c r="H32" s="78">
        <f t="shared" si="15"/>
        <v>199.21808725095457</v>
      </c>
      <c r="I32" s="78">
        <v>145.05494505494505</v>
      </c>
      <c r="J32" s="78">
        <v>100</v>
      </c>
      <c r="K32" s="78">
        <v>100</v>
      </c>
    </row>
    <row r="33" spans="1:11" x14ac:dyDescent="0.2">
      <c r="A33" s="77" t="s">
        <v>100</v>
      </c>
      <c r="B33" s="77"/>
      <c r="C33" s="89">
        <v>0</v>
      </c>
      <c r="D33" s="89">
        <v>300</v>
      </c>
      <c r="E33" s="89">
        <v>400</v>
      </c>
      <c r="F33" s="89">
        <v>400</v>
      </c>
      <c r="G33" s="89">
        <v>400</v>
      </c>
      <c r="H33" s="93"/>
      <c r="I33" s="89">
        <v>133.33333333333334</v>
      </c>
      <c r="J33" s="89">
        <v>112.5</v>
      </c>
      <c r="K33" s="89">
        <v>111.11111111111111</v>
      </c>
    </row>
    <row r="34" spans="1:11" x14ac:dyDescent="0.2">
      <c r="A34" s="90" t="s">
        <v>89</v>
      </c>
      <c r="B34" s="90"/>
      <c r="C34" s="90">
        <v>0</v>
      </c>
      <c r="D34" s="90">
        <v>300</v>
      </c>
      <c r="E34" s="90">
        <v>400</v>
      </c>
      <c r="F34" s="90">
        <v>400</v>
      </c>
      <c r="G34" s="90">
        <v>400</v>
      </c>
      <c r="H34" s="90"/>
      <c r="I34" s="90">
        <v>133.33333333333334</v>
      </c>
      <c r="J34" s="90">
        <v>112.5</v>
      </c>
      <c r="K34" s="90">
        <v>111.11111111111111</v>
      </c>
    </row>
    <row r="35" spans="1:11" x14ac:dyDescent="0.2">
      <c r="A35" s="78" t="s">
        <v>91</v>
      </c>
      <c r="B35" s="78"/>
      <c r="C35" s="78">
        <v>0</v>
      </c>
      <c r="D35" s="78">
        <v>300</v>
      </c>
      <c r="E35" s="78">
        <v>400</v>
      </c>
      <c r="F35" s="78">
        <v>400</v>
      </c>
      <c r="G35" s="78">
        <v>400</v>
      </c>
      <c r="H35" s="78"/>
      <c r="I35" s="78">
        <v>133.33333333333334</v>
      </c>
      <c r="J35" s="78">
        <v>112.5</v>
      </c>
      <c r="K35" s="78">
        <v>111.11111111111111</v>
      </c>
    </row>
    <row r="36" spans="1:11" x14ac:dyDescent="0.2">
      <c r="A36" s="77" t="s">
        <v>114</v>
      </c>
      <c r="B36" s="77"/>
      <c r="C36" s="89">
        <f>+C37</f>
        <v>396.62</v>
      </c>
      <c r="D36" s="89">
        <f t="shared" ref="D36:G37" si="16">+D37</f>
        <v>0</v>
      </c>
      <c r="E36" s="89">
        <f t="shared" si="16"/>
        <v>0</v>
      </c>
      <c r="F36" s="89">
        <f t="shared" si="16"/>
        <v>0</v>
      </c>
      <c r="G36" s="89">
        <f t="shared" si="16"/>
        <v>0</v>
      </c>
      <c r="H36" s="89"/>
      <c r="I36" s="89"/>
      <c r="J36" s="89"/>
      <c r="K36" s="89"/>
    </row>
    <row r="37" spans="1:11" x14ac:dyDescent="0.2">
      <c r="A37" s="90" t="s">
        <v>89</v>
      </c>
      <c r="B37" s="90"/>
      <c r="C37" s="90">
        <f>+C38</f>
        <v>396.62</v>
      </c>
      <c r="D37" s="90">
        <f t="shared" si="16"/>
        <v>0</v>
      </c>
      <c r="E37" s="90">
        <f t="shared" si="16"/>
        <v>0</v>
      </c>
      <c r="F37" s="90">
        <f t="shared" si="16"/>
        <v>0</v>
      </c>
      <c r="G37" s="90">
        <f t="shared" si="16"/>
        <v>0</v>
      </c>
      <c r="H37" s="90"/>
      <c r="I37" s="90"/>
      <c r="J37" s="90"/>
      <c r="K37" s="90"/>
    </row>
    <row r="38" spans="1:11" x14ac:dyDescent="0.2">
      <c r="A38" s="78" t="s">
        <v>91</v>
      </c>
      <c r="B38" s="78"/>
      <c r="C38" s="78">
        <v>396.62</v>
      </c>
      <c r="D38" s="78">
        <v>0</v>
      </c>
      <c r="E38" s="78">
        <v>0</v>
      </c>
      <c r="F38" s="78">
        <v>0</v>
      </c>
      <c r="G38" s="78">
        <v>0</v>
      </c>
      <c r="H38" s="78"/>
      <c r="I38" s="78"/>
      <c r="J38" s="78"/>
      <c r="K38" s="78"/>
    </row>
    <row r="39" spans="1:11" x14ac:dyDescent="0.2">
      <c r="A39" s="79" t="s">
        <v>101</v>
      </c>
      <c r="B39" s="79"/>
      <c r="C39" s="88">
        <f>+C40+C44</f>
        <v>14101.7</v>
      </c>
      <c r="D39" s="88">
        <v>10313</v>
      </c>
      <c r="E39" s="88">
        <f>+E40+E44</f>
        <v>18813</v>
      </c>
      <c r="F39" s="88">
        <f t="shared" ref="F39:G39" si="17">+F40+F44</f>
        <v>18813</v>
      </c>
      <c r="G39" s="88">
        <f t="shared" si="17"/>
        <v>18813</v>
      </c>
      <c r="H39" s="88">
        <f>+D39/C39*100</f>
        <v>73.133026514533711</v>
      </c>
      <c r="I39" s="88">
        <f>+E39/D39*100</f>
        <v>182.42024629108892</v>
      </c>
      <c r="J39" s="88">
        <f>+F39/E39*100</f>
        <v>100</v>
      </c>
      <c r="K39" s="88">
        <f>+G39/F39*100</f>
        <v>100</v>
      </c>
    </row>
    <row r="40" spans="1:11" x14ac:dyDescent="0.2">
      <c r="A40" s="77" t="s">
        <v>88</v>
      </c>
      <c r="B40" s="77"/>
      <c r="C40" s="89">
        <f>+C41</f>
        <v>10997.57</v>
      </c>
      <c r="D40" s="89">
        <v>8500</v>
      </c>
      <c r="E40" s="89">
        <f t="shared" ref="E39:G40" si="18">+E41</f>
        <v>17000</v>
      </c>
      <c r="F40" s="89">
        <f t="shared" si="18"/>
        <v>17000</v>
      </c>
      <c r="G40" s="89">
        <f t="shared" si="18"/>
        <v>17000</v>
      </c>
      <c r="H40" s="89">
        <f t="shared" ref="H40:H43" si="19">+D40/C40*100</f>
        <v>77.289801292467345</v>
      </c>
      <c r="I40" s="89">
        <f t="shared" ref="I40:I42" si="20">+E40/D40*100</f>
        <v>200</v>
      </c>
      <c r="J40" s="89">
        <f t="shared" ref="J40:J43" si="21">+F40/E40*100</f>
        <v>100</v>
      </c>
      <c r="K40" s="89">
        <f t="shared" ref="K40:K43" si="22">+G40/F40*100</f>
        <v>100</v>
      </c>
    </row>
    <row r="41" spans="1:11" x14ac:dyDescent="0.2">
      <c r="A41" s="90" t="s">
        <v>89</v>
      </c>
      <c r="B41" s="90"/>
      <c r="C41" s="90">
        <f>+C42+C43</f>
        <v>10997.57</v>
      </c>
      <c r="D41" s="90">
        <v>8500</v>
      </c>
      <c r="E41" s="90">
        <f t="shared" ref="E41:F41" si="23">SUM(E42:E43)</f>
        <v>17000</v>
      </c>
      <c r="F41" s="90">
        <f t="shared" ref="F41:G41" si="24">SUM(F42:F43)</f>
        <v>17000</v>
      </c>
      <c r="G41" s="90">
        <f t="shared" si="24"/>
        <v>17000</v>
      </c>
      <c r="H41" s="90">
        <f t="shared" si="19"/>
        <v>77.289801292467345</v>
      </c>
      <c r="I41" s="90">
        <f t="shared" si="20"/>
        <v>200</v>
      </c>
      <c r="J41" s="90">
        <f t="shared" si="21"/>
        <v>100</v>
      </c>
      <c r="K41" s="90">
        <f t="shared" si="22"/>
        <v>100</v>
      </c>
    </row>
    <row r="42" spans="1:11" x14ac:dyDescent="0.2">
      <c r="A42" s="78" t="s">
        <v>91</v>
      </c>
      <c r="B42" s="78"/>
      <c r="C42" s="78">
        <v>663.88</v>
      </c>
      <c r="D42" s="78">
        <v>1500</v>
      </c>
      <c r="E42" s="78">
        <v>2000</v>
      </c>
      <c r="F42" s="78">
        <v>2000</v>
      </c>
      <c r="G42" s="78">
        <v>2000</v>
      </c>
      <c r="H42" s="78">
        <f t="shared" si="19"/>
        <v>225.94444779176959</v>
      </c>
      <c r="I42" s="78">
        <f t="shared" si="20"/>
        <v>133.33333333333331</v>
      </c>
      <c r="J42" s="78">
        <f t="shared" si="21"/>
        <v>100</v>
      </c>
      <c r="K42" s="78">
        <f t="shared" si="22"/>
        <v>100</v>
      </c>
    </row>
    <row r="43" spans="1:11" x14ac:dyDescent="0.2">
      <c r="A43" s="78" t="s">
        <v>102</v>
      </c>
      <c r="B43" s="78"/>
      <c r="C43" s="78">
        <v>10333.69</v>
      </c>
      <c r="D43" s="78">
        <v>7000</v>
      </c>
      <c r="E43" s="78">
        <v>15000</v>
      </c>
      <c r="F43" s="78">
        <v>15000</v>
      </c>
      <c r="G43" s="78">
        <v>15000</v>
      </c>
      <c r="H43" s="78">
        <f t="shared" si="19"/>
        <v>67.739597375187373</v>
      </c>
      <c r="I43" s="78">
        <f>+E43/D43*100</f>
        <v>214.28571428571428</v>
      </c>
      <c r="J43" s="78">
        <f t="shared" si="21"/>
        <v>100</v>
      </c>
      <c r="K43" s="78">
        <f t="shared" si="22"/>
        <v>100</v>
      </c>
    </row>
    <row r="44" spans="1:11" x14ac:dyDescent="0.2">
      <c r="A44" s="77" t="s">
        <v>92</v>
      </c>
      <c r="B44" s="77"/>
      <c r="C44" s="89">
        <f>+C45</f>
        <v>3104.13</v>
      </c>
      <c r="D44" s="89">
        <v>1813</v>
      </c>
      <c r="E44" s="89">
        <v>1813</v>
      </c>
      <c r="F44" s="89">
        <v>1813</v>
      </c>
      <c r="G44" s="89">
        <v>1813</v>
      </c>
      <c r="H44" s="89">
        <f>+D44/C44*100</f>
        <v>58.406059024589815</v>
      </c>
      <c r="I44" s="89">
        <v>100</v>
      </c>
      <c r="J44" s="89">
        <v>100</v>
      </c>
      <c r="K44" s="89">
        <v>100</v>
      </c>
    </row>
    <row r="45" spans="1:11" x14ac:dyDescent="0.2">
      <c r="A45" s="90" t="s">
        <v>89</v>
      </c>
      <c r="B45" s="90"/>
      <c r="C45" s="90">
        <f>+C46</f>
        <v>3104.13</v>
      </c>
      <c r="D45" s="90">
        <v>1813</v>
      </c>
      <c r="E45" s="90">
        <v>1813</v>
      </c>
      <c r="F45" s="90">
        <v>1813</v>
      </c>
      <c r="G45" s="90">
        <v>1813</v>
      </c>
      <c r="H45" s="90">
        <f>+D45/C45*100</f>
        <v>58.406059024589815</v>
      </c>
      <c r="I45" s="90">
        <v>100</v>
      </c>
      <c r="J45" s="90">
        <v>100</v>
      </c>
      <c r="K45" s="90">
        <v>100</v>
      </c>
    </row>
    <row r="46" spans="1:11" x14ac:dyDescent="0.2">
      <c r="A46" s="78" t="s">
        <v>91</v>
      </c>
      <c r="B46" s="78"/>
      <c r="C46" s="78">
        <v>3104.13</v>
      </c>
      <c r="D46" s="78">
        <v>1813</v>
      </c>
      <c r="E46" s="78">
        <v>1813</v>
      </c>
      <c r="F46" s="78">
        <v>1813</v>
      </c>
      <c r="G46" s="78">
        <v>1813</v>
      </c>
      <c r="H46" s="78">
        <f t="shared" ref="H46" si="25">+D46/C46*100</f>
        <v>58.406059024589815</v>
      </c>
      <c r="I46" s="78">
        <v>100</v>
      </c>
      <c r="J46" s="78">
        <v>100</v>
      </c>
      <c r="K46" s="78">
        <v>100</v>
      </c>
    </row>
    <row r="47" spans="1:11" x14ac:dyDescent="0.2">
      <c r="A47" s="79" t="s">
        <v>103</v>
      </c>
      <c r="B47" s="79"/>
      <c r="C47" s="88">
        <f>+C50+C53</f>
        <v>552.6</v>
      </c>
      <c r="D47" s="88">
        <v>1039</v>
      </c>
      <c r="E47" s="88">
        <v>1039</v>
      </c>
      <c r="F47" s="88">
        <v>1039</v>
      </c>
      <c r="G47" s="88">
        <v>1039</v>
      </c>
      <c r="H47" s="88">
        <f>+D47/C47*100</f>
        <v>188.02026782482807</v>
      </c>
      <c r="I47" s="88">
        <v>100</v>
      </c>
      <c r="J47" s="88">
        <v>100</v>
      </c>
      <c r="K47" s="88">
        <v>100</v>
      </c>
    </row>
    <row r="48" spans="1:11" x14ac:dyDescent="0.2">
      <c r="A48" s="77" t="s">
        <v>92</v>
      </c>
      <c r="B48" s="77"/>
      <c r="C48" s="89">
        <f>+C49</f>
        <v>185.4</v>
      </c>
      <c r="D48" s="89">
        <v>550</v>
      </c>
      <c r="E48" s="89">
        <v>550</v>
      </c>
      <c r="F48" s="89">
        <v>550</v>
      </c>
      <c r="G48" s="89">
        <v>550</v>
      </c>
      <c r="H48" s="89">
        <f>+D48/C48*100</f>
        <v>296.65587918015103</v>
      </c>
      <c r="I48" s="89">
        <v>100</v>
      </c>
      <c r="J48" s="89">
        <v>100</v>
      </c>
      <c r="K48" s="89">
        <v>100</v>
      </c>
    </row>
    <row r="49" spans="1:11" x14ac:dyDescent="0.2">
      <c r="A49" s="90" t="s">
        <v>89</v>
      </c>
      <c r="B49" s="90"/>
      <c r="C49" s="90">
        <f>+C50</f>
        <v>185.4</v>
      </c>
      <c r="D49" s="90">
        <v>550</v>
      </c>
      <c r="E49" s="90">
        <v>550</v>
      </c>
      <c r="F49" s="90">
        <v>550</v>
      </c>
      <c r="G49" s="90">
        <v>550</v>
      </c>
      <c r="H49" s="90">
        <f>+D49/C49*100</f>
        <v>296.65587918015103</v>
      </c>
      <c r="I49" s="90">
        <v>100</v>
      </c>
      <c r="J49" s="90">
        <v>100</v>
      </c>
      <c r="K49" s="90">
        <v>100</v>
      </c>
    </row>
    <row r="50" spans="1:11" x14ac:dyDescent="0.2">
      <c r="A50" s="78" t="s">
        <v>91</v>
      </c>
      <c r="B50" s="78"/>
      <c r="C50" s="78">
        <v>185.4</v>
      </c>
      <c r="D50" s="78">
        <v>550</v>
      </c>
      <c r="E50" s="78">
        <v>550</v>
      </c>
      <c r="F50" s="78">
        <v>550</v>
      </c>
      <c r="G50" s="78">
        <v>550</v>
      </c>
      <c r="H50" s="78">
        <f t="shared" ref="H50" si="26">+D50/C50*100</f>
        <v>296.65587918015103</v>
      </c>
      <c r="I50" s="78">
        <v>100</v>
      </c>
      <c r="J50" s="78">
        <v>100</v>
      </c>
      <c r="K50" s="78">
        <v>100</v>
      </c>
    </row>
    <row r="51" spans="1:11" x14ac:dyDescent="0.2">
      <c r="A51" s="77" t="s">
        <v>98</v>
      </c>
      <c r="B51" s="77"/>
      <c r="C51" s="89">
        <f>+C52</f>
        <v>367.2</v>
      </c>
      <c r="D51" s="89">
        <v>489</v>
      </c>
      <c r="E51" s="89">
        <v>489</v>
      </c>
      <c r="F51" s="89">
        <v>489</v>
      </c>
      <c r="G51" s="89">
        <v>489</v>
      </c>
      <c r="H51" s="89">
        <f>+D51/C51*100</f>
        <v>133.16993464052288</v>
      </c>
      <c r="I51" s="89">
        <v>100</v>
      </c>
      <c r="J51" s="89">
        <v>100</v>
      </c>
      <c r="K51" s="89">
        <v>100</v>
      </c>
    </row>
    <row r="52" spans="1:11" x14ac:dyDescent="0.2">
      <c r="A52" s="90" t="s">
        <v>89</v>
      </c>
      <c r="B52" s="90"/>
      <c r="C52" s="90">
        <f>+C53</f>
        <v>367.2</v>
      </c>
      <c r="D52" s="90">
        <v>489</v>
      </c>
      <c r="E52" s="90">
        <v>489</v>
      </c>
      <c r="F52" s="90">
        <v>489</v>
      </c>
      <c r="G52" s="90">
        <v>489</v>
      </c>
      <c r="H52" s="90">
        <f>+D52/C52*100</f>
        <v>133.16993464052288</v>
      </c>
      <c r="I52" s="90">
        <v>100</v>
      </c>
      <c r="J52" s="90">
        <v>100</v>
      </c>
      <c r="K52" s="90">
        <v>100</v>
      </c>
    </row>
    <row r="53" spans="1:11" x14ac:dyDescent="0.2">
      <c r="A53" s="78" t="s">
        <v>91</v>
      </c>
      <c r="B53" s="78"/>
      <c r="C53" s="78">
        <v>367.2</v>
      </c>
      <c r="D53" s="78">
        <v>489</v>
      </c>
      <c r="E53" s="78">
        <v>489</v>
      </c>
      <c r="F53" s="78">
        <v>489</v>
      </c>
      <c r="G53" s="78">
        <v>489</v>
      </c>
      <c r="H53" s="78">
        <f t="shared" ref="H53" si="27">+D53/C53*100</f>
        <v>133.16993464052288</v>
      </c>
      <c r="I53" s="78">
        <v>100</v>
      </c>
      <c r="J53" s="78">
        <v>100</v>
      </c>
      <c r="K53" s="78">
        <v>100</v>
      </c>
    </row>
    <row r="54" spans="1:11" x14ac:dyDescent="0.2">
      <c r="A54" s="79" t="s">
        <v>104</v>
      </c>
      <c r="B54" s="79"/>
      <c r="C54" s="88">
        <f>+C55+C58</f>
        <v>2136.56</v>
      </c>
      <c r="D54" s="88">
        <v>1450</v>
      </c>
      <c r="E54" s="88">
        <v>1450</v>
      </c>
      <c r="F54" s="88">
        <v>1450</v>
      </c>
      <c r="G54" s="88">
        <v>1450</v>
      </c>
      <c r="H54" s="88">
        <f>+D54/C54*100</f>
        <v>67.866102519938593</v>
      </c>
      <c r="I54" s="88">
        <v>100</v>
      </c>
      <c r="J54" s="88">
        <v>100</v>
      </c>
      <c r="K54" s="88">
        <v>100</v>
      </c>
    </row>
    <row r="55" spans="1:11" x14ac:dyDescent="0.2">
      <c r="A55" s="77" t="s">
        <v>92</v>
      </c>
      <c r="B55" s="77"/>
      <c r="C55" s="89">
        <f>+C56</f>
        <v>1136.56</v>
      </c>
      <c r="D55" s="89">
        <v>450</v>
      </c>
      <c r="E55" s="89">
        <v>450</v>
      </c>
      <c r="F55" s="89">
        <v>450</v>
      </c>
      <c r="G55" s="89">
        <v>450</v>
      </c>
      <c r="H55" s="89">
        <f>+D55/C55*100</f>
        <v>39.593158302245371</v>
      </c>
      <c r="I55" s="89">
        <v>100</v>
      </c>
      <c r="J55" s="89">
        <v>100</v>
      </c>
      <c r="K55" s="89">
        <v>100</v>
      </c>
    </row>
    <row r="56" spans="1:11" x14ac:dyDescent="0.2">
      <c r="A56" s="90" t="s">
        <v>89</v>
      </c>
      <c r="B56" s="90"/>
      <c r="C56" s="90">
        <f>+C57</f>
        <v>1136.56</v>
      </c>
      <c r="D56" s="90">
        <v>450</v>
      </c>
      <c r="E56" s="90">
        <v>450</v>
      </c>
      <c r="F56" s="90">
        <v>450</v>
      </c>
      <c r="G56" s="90">
        <v>450</v>
      </c>
      <c r="H56" s="90">
        <f>+D56/C56*100</f>
        <v>39.593158302245371</v>
      </c>
      <c r="I56" s="90">
        <v>100</v>
      </c>
      <c r="J56" s="90">
        <v>100</v>
      </c>
      <c r="K56" s="90">
        <v>100</v>
      </c>
    </row>
    <row r="57" spans="1:11" x14ac:dyDescent="0.2">
      <c r="A57" s="78" t="s">
        <v>91</v>
      </c>
      <c r="B57" s="78"/>
      <c r="C57" s="78">
        <v>1136.56</v>
      </c>
      <c r="D57" s="78">
        <v>450</v>
      </c>
      <c r="E57" s="78">
        <v>450</v>
      </c>
      <c r="F57" s="78">
        <v>450</v>
      </c>
      <c r="G57" s="78">
        <v>450</v>
      </c>
      <c r="H57" s="78">
        <f t="shared" ref="H57" si="28">+D57/C57*100</f>
        <v>39.593158302245371</v>
      </c>
      <c r="I57" s="78">
        <v>100</v>
      </c>
      <c r="J57" s="78">
        <v>100</v>
      </c>
      <c r="K57" s="78">
        <v>100</v>
      </c>
    </row>
    <row r="58" spans="1:11" x14ac:dyDescent="0.2">
      <c r="A58" s="77" t="s">
        <v>105</v>
      </c>
      <c r="B58" s="77"/>
      <c r="C58" s="89">
        <f>+C59</f>
        <v>1000</v>
      </c>
      <c r="D58" s="89">
        <v>1000</v>
      </c>
      <c r="E58" s="89">
        <v>1000</v>
      </c>
      <c r="F58" s="89">
        <v>1000</v>
      </c>
      <c r="G58" s="89">
        <v>1000</v>
      </c>
      <c r="H58" s="89">
        <f>+D58/C58*100</f>
        <v>100</v>
      </c>
      <c r="I58" s="89">
        <v>100</v>
      </c>
      <c r="J58" s="89">
        <v>100</v>
      </c>
      <c r="K58" s="89">
        <v>100</v>
      </c>
    </row>
    <row r="59" spans="1:11" x14ac:dyDescent="0.2">
      <c r="A59" s="90" t="s">
        <v>89</v>
      </c>
      <c r="B59" s="90"/>
      <c r="C59" s="90">
        <f>+C60</f>
        <v>1000</v>
      </c>
      <c r="D59" s="90">
        <v>1000</v>
      </c>
      <c r="E59" s="90">
        <v>1000</v>
      </c>
      <c r="F59" s="90">
        <v>1000</v>
      </c>
      <c r="G59" s="90">
        <v>1000</v>
      </c>
      <c r="H59" s="90">
        <f>+D59/C59*100</f>
        <v>100</v>
      </c>
      <c r="I59" s="90">
        <v>100</v>
      </c>
      <c r="J59" s="90">
        <v>100</v>
      </c>
      <c r="K59" s="90">
        <v>100</v>
      </c>
    </row>
    <row r="60" spans="1:11" x14ac:dyDescent="0.2">
      <c r="A60" s="78" t="s">
        <v>91</v>
      </c>
      <c r="B60" s="78"/>
      <c r="C60" s="78">
        <v>1000</v>
      </c>
      <c r="D60" s="78">
        <v>1000</v>
      </c>
      <c r="E60" s="78">
        <v>1000</v>
      </c>
      <c r="F60" s="78">
        <v>1000</v>
      </c>
      <c r="G60" s="78">
        <v>1000</v>
      </c>
      <c r="H60" s="78">
        <f t="shared" ref="H60" si="29">+D60/C60*100</f>
        <v>100</v>
      </c>
      <c r="I60" s="78">
        <v>100</v>
      </c>
      <c r="J60" s="78">
        <v>100</v>
      </c>
      <c r="K60" s="78">
        <v>100</v>
      </c>
    </row>
    <row r="61" spans="1:11" ht="15.75" customHeight="1" x14ac:dyDescent="0.2">
      <c r="A61" s="79" t="s">
        <v>77</v>
      </c>
      <c r="B61" s="79"/>
      <c r="C61" s="88">
        <f t="shared" ref="C61:D63" si="30">+C62</f>
        <v>720</v>
      </c>
      <c r="D61" s="88">
        <f t="shared" si="30"/>
        <v>0</v>
      </c>
      <c r="E61" s="88">
        <f t="shared" ref="E61:G63" si="31">+E62</f>
        <v>0</v>
      </c>
      <c r="F61" s="88">
        <f t="shared" si="31"/>
        <v>0</v>
      </c>
      <c r="G61" s="88">
        <f t="shared" si="31"/>
        <v>0</v>
      </c>
      <c r="H61" s="88"/>
      <c r="I61" s="88"/>
      <c r="J61" s="88"/>
      <c r="K61" s="88"/>
    </row>
    <row r="62" spans="1:11" x14ac:dyDescent="0.2">
      <c r="A62" s="77" t="s">
        <v>113</v>
      </c>
      <c r="B62" s="77"/>
      <c r="C62" s="89">
        <f t="shared" si="30"/>
        <v>720</v>
      </c>
      <c r="D62" s="89">
        <f t="shared" si="30"/>
        <v>0</v>
      </c>
      <c r="E62" s="89">
        <f t="shared" si="31"/>
        <v>0</v>
      </c>
      <c r="F62" s="89">
        <f t="shared" si="31"/>
        <v>0</v>
      </c>
      <c r="G62" s="89">
        <f t="shared" si="31"/>
        <v>0</v>
      </c>
      <c r="H62" s="89"/>
      <c r="I62" s="89"/>
      <c r="J62" s="89"/>
      <c r="K62" s="89"/>
    </row>
    <row r="63" spans="1:11" x14ac:dyDescent="0.2">
      <c r="A63" s="90" t="s">
        <v>89</v>
      </c>
      <c r="B63" s="90"/>
      <c r="C63" s="90">
        <f t="shared" si="30"/>
        <v>720</v>
      </c>
      <c r="D63" s="90">
        <f t="shared" si="30"/>
        <v>0</v>
      </c>
      <c r="E63" s="90">
        <f t="shared" si="31"/>
        <v>0</v>
      </c>
      <c r="F63" s="90">
        <f t="shared" si="31"/>
        <v>0</v>
      </c>
      <c r="G63" s="90">
        <f t="shared" si="31"/>
        <v>0</v>
      </c>
      <c r="H63" s="90"/>
      <c r="I63" s="90"/>
      <c r="J63" s="90"/>
      <c r="K63" s="90"/>
    </row>
    <row r="64" spans="1:11" x14ac:dyDescent="0.2">
      <c r="A64" s="78" t="s">
        <v>90</v>
      </c>
      <c r="B64" s="78"/>
      <c r="C64" s="90">
        <v>720</v>
      </c>
      <c r="D64" s="90">
        <v>0</v>
      </c>
      <c r="E64" s="90">
        <v>0</v>
      </c>
      <c r="F64" s="90">
        <v>0</v>
      </c>
      <c r="G64" s="90">
        <v>0</v>
      </c>
      <c r="H64" s="90"/>
      <c r="I64" s="90"/>
      <c r="J64" s="90"/>
      <c r="K64" s="90"/>
    </row>
    <row r="65" spans="1:11" ht="15.75" customHeight="1" x14ac:dyDescent="0.2">
      <c r="A65" s="79" t="s">
        <v>78</v>
      </c>
      <c r="B65" s="79"/>
      <c r="C65" s="88">
        <f>+C66</f>
        <v>20544.740000000002</v>
      </c>
      <c r="D65" s="88">
        <v>35000</v>
      </c>
      <c r="E65" s="88">
        <v>32000</v>
      </c>
      <c r="F65" s="88">
        <v>32000</v>
      </c>
      <c r="G65" s="88">
        <v>32000</v>
      </c>
      <c r="H65" s="88">
        <f>+D65/C65*100</f>
        <v>170.35990720739224</v>
      </c>
      <c r="I65" s="88">
        <v>91.428571428571431</v>
      </c>
      <c r="J65" s="88">
        <v>100</v>
      </c>
      <c r="K65" s="88">
        <v>100</v>
      </c>
    </row>
    <row r="66" spans="1:11" x14ac:dyDescent="0.2">
      <c r="A66" s="77" t="s">
        <v>113</v>
      </c>
      <c r="B66" s="77"/>
      <c r="C66" s="89">
        <f>+C67</f>
        <v>20544.740000000002</v>
      </c>
      <c r="D66" s="89">
        <v>35000</v>
      </c>
      <c r="E66" s="89">
        <v>32000</v>
      </c>
      <c r="F66" s="89">
        <v>32000</v>
      </c>
      <c r="G66" s="89">
        <v>32000</v>
      </c>
      <c r="H66" s="89">
        <f>+D66/C66*100</f>
        <v>170.35990720739224</v>
      </c>
      <c r="I66" s="89">
        <v>91.428571428571431</v>
      </c>
      <c r="J66" s="89">
        <v>100</v>
      </c>
      <c r="K66" s="89">
        <v>100</v>
      </c>
    </row>
    <row r="67" spans="1:11" x14ac:dyDescent="0.2">
      <c r="A67" s="90" t="s">
        <v>89</v>
      </c>
      <c r="B67" s="90"/>
      <c r="C67" s="90">
        <f>+C68</f>
        <v>20544.740000000002</v>
      </c>
      <c r="D67" s="90">
        <v>35000</v>
      </c>
      <c r="E67" s="90">
        <v>32000</v>
      </c>
      <c r="F67" s="90">
        <v>32000</v>
      </c>
      <c r="G67" s="90">
        <v>32000</v>
      </c>
      <c r="H67" s="90">
        <f>+D67/C67*100</f>
        <v>170.35990720739224</v>
      </c>
      <c r="I67" s="90">
        <v>91.428571428571431</v>
      </c>
      <c r="J67" s="90">
        <v>100</v>
      </c>
      <c r="K67" s="90">
        <v>100</v>
      </c>
    </row>
    <row r="68" spans="1:11" x14ac:dyDescent="0.2">
      <c r="A68" s="78" t="s">
        <v>91</v>
      </c>
      <c r="B68" s="78"/>
      <c r="C68" s="78">
        <v>20544.740000000002</v>
      </c>
      <c r="D68" s="78">
        <v>35000</v>
      </c>
      <c r="E68" s="78">
        <v>32000</v>
      </c>
      <c r="F68" s="78">
        <v>32000</v>
      </c>
      <c r="G68" s="78">
        <v>32000</v>
      </c>
      <c r="H68" s="78">
        <f t="shared" ref="H68" si="32">+D68/C68*100</f>
        <v>170.35990720739224</v>
      </c>
      <c r="I68" s="78">
        <v>91.428571428571431</v>
      </c>
      <c r="J68" s="78">
        <v>100</v>
      </c>
      <c r="K68" s="78">
        <v>100</v>
      </c>
    </row>
    <row r="69" spans="1:11" x14ac:dyDescent="0.2">
      <c r="A69" s="77" t="s">
        <v>118</v>
      </c>
      <c r="B69" s="77"/>
      <c r="C69" s="89">
        <v>0</v>
      </c>
      <c r="D69" s="89">
        <f t="shared" ref="D69:D70" si="33">+D70</f>
        <v>140.97</v>
      </c>
      <c r="E69" s="89">
        <f t="shared" ref="E69:G70" si="34">+E70</f>
        <v>0</v>
      </c>
      <c r="F69" s="89">
        <f t="shared" si="34"/>
        <v>0</v>
      </c>
      <c r="G69" s="89">
        <f t="shared" si="34"/>
        <v>0</v>
      </c>
      <c r="H69" s="89"/>
      <c r="I69" s="89"/>
      <c r="J69" s="89"/>
      <c r="K69" s="89"/>
    </row>
    <row r="70" spans="1:11" x14ac:dyDescent="0.2">
      <c r="A70" s="90" t="s">
        <v>89</v>
      </c>
      <c r="B70" s="90"/>
      <c r="C70" s="90">
        <v>0</v>
      </c>
      <c r="D70" s="90">
        <f t="shared" si="33"/>
        <v>140.97</v>
      </c>
      <c r="E70" s="90">
        <f t="shared" si="34"/>
        <v>0</v>
      </c>
      <c r="F70" s="90">
        <f t="shared" si="34"/>
        <v>0</v>
      </c>
      <c r="G70" s="90">
        <f t="shared" si="34"/>
        <v>0</v>
      </c>
      <c r="H70" s="90"/>
      <c r="I70" s="90"/>
      <c r="J70" s="90"/>
      <c r="K70" s="90"/>
    </row>
    <row r="71" spans="1:11" x14ac:dyDescent="0.2">
      <c r="A71" s="78" t="s">
        <v>91</v>
      </c>
      <c r="B71" s="78"/>
      <c r="C71" s="78">
        <v>0</v>
      </c>
      <c r="D71" s="78">
        <v>140.97</v>
      </c>
      <c r="E71" s="78">
        <v>0</v>
      </c>
      <c r="F71" s="78">
        <v>0</v>
      </c>
      <c r="G71" s="78">
        <v>0</v>
      </c>
      <c r="H71" s="78"/>
      <c r="I71" s="78"/>
      <c r="J71" s="78"/>
      <c r="K71" s="78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50"/>
  <sheetViews>
    <sheetView topLeftCell="A4" workbookViewId="0">
      <selection activeCell="B5" sqref="B5:L27"/>
    </sheetView>
  </sheetViews>
  <sheetFormatPr defaultRowHeight="15" x14ac:dyDescent="0.25"/>
  <cols>
    <col min="3" max="3" width="29.5703125" customWidth="1"/>
    <col min="4" max="4" width="11.5703125" customWidth="1"/>
    <col min="5" max="5" width="10.140625" bestFit="1" customWidth="1"/>
    <col min="6" max="6" width="10.28515625" customWidth="1"/>
    <col min="7" max="8" width="11.42578125" customWidth="1"/>
  </cols>
  <sheetData>
    <row r="5" spans="2:12" ht="21" customHeight="1" x14ac:dyDescent="0.25">
      <c r="B5" s="160" t="s">
        <v>119</v>
      </c>
      <c r="C5" s="160" t="s">
        <v>120</v>
      </c>
      <c r="D5" s="161" t="s">
        <v>144</v>
      </c>
      <c r="E5" s="157" t="s">
        <v>121</v>
      </c>
      <c r="F5" s="157" t="s">
        <v>122</v>
      </c>
      <c r="G5" s="157" t="s">
        <v>123</v>
      </c>
      <c r="H5" s="157" t="s">
        <v>145</v>
      </c>
      <c r="I5" s="96" t="s">
        <v>124</v>
      </c>
      <c r="J5" s="96" t="s">
        <v>124</v>
      </c>
      <c r="K5" s="96" t="s">
        <v>124</v>
      </c>
      <c r="L5" s="96" t="s">
        <v>124</v>
      </c>
    </row>
    <row r="6" spans="2:12" x14ac:dyDescent="0.25">
      <c r="B6" s="160"/>
      <c r="C6" s="160"/>
      <c r="D6" s="161"/>
      <c r="E6" s="157"/>
      <c r="F6" s="157"/>
      <c r="G6" s="157"/>
      <c r="H6" s="157"/>
      <c r="I6" s="96" t="s">
        <v>125</v>
      </c>
      <c r="J6" s="96" t="s">
        <v>126</v>
      </c>
      <c r="K6" s="96" t="s">
        <v>127</v>
      </c>
      <c r="L6" s="96" t="s">
        <v>146</v>
      </c>
    </row>
    <row r="7" spans="2:12" x14ac:dyDescent="0.25">
      <c r="B7" s="160"/>
      <c r="C7" s="160"/>
      <c r="D7" s="97">
        <v>1</v>
      </c>
      <c r="E7" s="97">
        <v>2</v>
      </c>
      <c r="F7" s="97">
        <v>3</v>
      </c>
      <c r="G7" s="97">
        <v>4</v>
      </c>
      <c r="H7" s="97">
        <v>5</v>
      </c>
      <c r="I7" s="97" t="s">
        <v>128</v>
      </c>
      <c r="J7" s="97" t="s">
        <v>129</v>
      </c>
      <c r="K7" s="97" t="s">
        <v>130</v>
      </c>
      <c r="L7" s="97" t="s">
        <v>131</v>
      </c>
    </row>
    <row r="8" spans="2:12" x14ac:dyDescent="0.25">
      <c r="B8" s="158" t="s">
        <v>132</v>
      </c>
      <c r="C8" s="158"/>
      <c r="D8" s="98">
        <f>+D9+D13</f>
        <v>643095.03</v>
      </c>
      <c r="E8" s="98">
        <f t="shared" ref="E8:H8" si="0">+E9+E13</f>
        <v>831391</v>
      </c>
      <c r="F8" s="98">
        <f t="shared" si="0"/>
        <v>1010736</v>
      </c>
      <c r="G8" s="98">
        <f t="shared" si="0"/>
        <v>1026746</v>
      </c>
      <c r="H8" s="98">
        <f t="shared" si="0"/>
        <v>1039728</v>
      </c>
      <c r="I8" s="99">
        <f>+E8/D8</f>
        <v>1.2927964938556591</v>
      </c>
      <c r="J8" s="99">
        <f>+F8/E8</f>
        <v>1.2157167927004262</v>
      </c>
      <c r="K8" s="99">
        <f>+G8/F8</f>
        <v>1.0158399423786231</v>
      </c>
      <c r="L8" s="99">
        <f>+H8/G8</f>
        <v>1.0126438281717192</v>
      </c>
    </row>
    <row r="9" spans="2:12" x14ac:dyDescent="0.25">
      <c r="B9" s="159" t="s">
        <v>133</v>
      </c>
      <c r="C9" s="159"/>
      <c r="D9" s="100">
        <f>+D10</f>
        <v>513820.81</v>
      </c>
      <c r="E9" s="100">
        <f t="shared" ref="E9:H11" si="1">+E10</f>
        <v>675194</v>
      </c>
      <c r="F9" s="100">
        <f t="shared" si="1"/>
        <v>843996</v>
      </c>
      <c r="G9" s="100">
        <f t="shared" si="1"/>
        <v>859956</v>
      </c>
      <c r="H9" s="100">
        <f t="shared" si="1"/>
        <v>872888</v>
      </c>
      <c r="I9" s="101">
        <f t="shared" ref="I9:I12" si="2">+E9/D9</f>
        <v>1.314065111531781</v>
      </c>
      <c r="J9" s="101">
        <f t="shared" ref="J9:J12" si="3">+F9/E9</f>
        <v>1.2500051836953527</v>
      </c>
      <c r="K9" s="101">
        <f t="shared" ref="K9:K12" si="4">+G9/F9</f>
        <v>1.0189100422276882</v>
      </c>
      <c r="L9" s="101">
        <f t="shared" ref="L9:L12" si="5">+H9/G9</f>
        <v>1.0150379786872816</v>
      </c>
    </row>
    <row r="10" spans="2:12" x14ac:dyDescent="0.25">
      <c r="B10" s="155" t="s">
        <v>134</v>
      </c>
      <c r="C10" s="155"/>
      <c r="D10" s="102">
        <f>+D11</f>
        <v>513820.81</v>
      </c>
      <c r="E10" s="102">
        <f t="shared" si="1"/>
        <v>675194</v>
      </c>
      <c r="F10" s="102">
        <f t="shared" si="1"/>
        <v>843996</v>
      </c>
      <c r="G10" s="102">
        <f t="shared" si="1"/>
        <v>859956</v>
      </c>
      <c r="H10" s="102">
        <f t="shared" si="1"/>
        <v>872888</v>
      </c>
      <c r="I10" s="103">
        <f t="shared" si="2"/>
        <v>1.314065111531781</v>
      </c>
      <c r="J10" s="103">
        <f t="shared" si="3"/>
        <v>1.2500051836953527</v>
      </c>
      <c r="K10" s="103">
        <f t="shared" si="4"/>
        <v>1.0189100422276882</v>
      </c>
      <c r="L10" s="103">
        <f t="shared" si="5"/>
        <v>1.0150379786872816</v>
      </c>
    </row>
    <row r="11" spans="2:12" x14ac:dyDescent="0.25">
      <c r="B11" s="104">
        <v>6</v>
      </c>
      <c r="C11" s="105" t="s">
        <v>7</v>
      </c>
      <c r="D11" s="98">
        <f>+D12</f>
        <v>513820.81</v>
      </c>
      <c r="E11" s="98">
        <f t="shared" si="1"/>
        <v>675194</v>
      </c>
      <c r="F11" s="98">
        <f t="shared" si="1"/>
        <v>843996</v>
      </c>
      <c r="G11" s="98">
        <f t="shared" si="1"/>
        <v>859956</v>
      </c>
      <c r="H11" s="98">
        <f t="shared" si="1"/>
        <v>872888</v>
      </c>
      <c r="I11" s="99">
        <f t="shared" si="2"/>
        <v>1.314065111531781</v>
      </c>
      <c r="J11" s="99">
        <f t="shared" si="3"/>
        <v>1.2500051836953527</v>
      </c>
      <c r="K11" s="99">
        <f t="shared" si="4"/>
        <v>1.0189100422276882</v>
      </c>
      <c r="L11" s="99">
        <f t="shared" si="5"/>
        <v>1.0150379786872816</v>
      </c>
    </row>
    <row r="12" spans="2:12" ht="22.5" x14ac:dyDescent="0.25">
      <c r="B12" s="106">
        <v>67</v>
      </c>
      <c r="C12" s="107" t="s">
        <v>27</v>
      </c>
      <c r="D12" s="108">
        <v>513820.81</v>
      </c>
      <c r="E12" s="108">
        <v>675194</v>
      </c>
      <c r="F12" s="108">
        <v>843996</v>
      </c>
      <c r="G12" s="108">
        <v>859956</v>
      </c>
      <c r="H12" s="108">
        <v>872888</v>
      </c>
      <c r="I12" s="109">
        <f t="shared" si="2"/>
        <v>1.314065111531781</v>
      </c>
      <c r="J12" s="109">
        <f t="shared" si="3"/>
        <v>1.2500051836953527</v>
      </c>
      <c r="K12" s="109">
        <f t="shared" si="4"/>
        <v>1.0189100422276882</v>
      </c>
      <c r="L12" s="109">
        <f t="shared" si="5"/>
        <v>1.0150379786872816</v>
      </c>
    </row>
    <row r="13" spans="2:12" x14ac:dyDescent="0.25">
      <c r="B13" s="159" t="s">
        <v>135</v>
      </c>
      <c r="C13" s="159"/>
      <c r="D13" s="100">
        <f>+D16+D20+D23</f>
        <v>129274.22</v>
      </c>
      <c r="E13" s="100">
        <f>+E16+E20+E23+E24</f>
        <v>156197</v>
      </c>
      <c r="F13" s="100">
        <f>+F16+F20+F23+F27</f>
        <v>166740</v>
      </c>
      <c r="G13" s="100">
        <f t="shared" ref="G13:H13" si="6">+G16+G20+G23+G27</f>
        <v>166790</v>
      </c>
      <c r="H13" s="100">
        <f t="shared" si="6"/>
        <v>166840</v>
      </c>
      <c r="I13" s="101">
        <f t="shared" ref="I13:I16" si="7">+E13/D13</f>
        <v>1.2082610129072913</v>
      </c>
      <c r="J13" s="101">
        <f t="shared" ref="J13:J16" si="8">+F13/E13</f>
        <v>1.0674980953539441</v>
      </c>
      <c r="K13" s="101">
        <f t="shared" ref="K13:K16" si="9">+G13/F13</f>
        <v>1.0002998680580544</v>
      </c>
      <c r="L13" s="101">
        <f t="shared" ref="L13:L16" si="10">+H13/G13</f>
        <v>1.0002997781641585</v>
      </c>
    </row>
    <row r="14" spans="2:12" x14ac:dyDescent="0.25">
      <c r="B14" s="155" t="s">
        <v>136</v>
      </c>
      <c r="C14" s="155"/>
      <c r="D14" s="102">
        <f>+D15</f>
        <v>28957.8</v>
      </c>
      <c r="E14" s="102">
        <f t="shared" ref="E14:H15" si="11">+E15</f>
        <v>35000</v>
      </c>
      <c r="F14" s="102">
        <f t="shared" si="11"/>
        <v>32000</v>
      </c>
      <c r="G14" s="102">
        <f t="shared" si="11"/>
        <v>32000</v>
      </c>
      <c r="H14" s="102">
        <f t="shared" si="11"/>
        <v>32000</v>
      </c>
      <c r="I14" s="103">
        <f t="shared" si="7"/>
        <v>1.2086553536525566</v>
      </c>
      <c r="J14" s="103">
        <f t="shared" si="8"/>
        <v>0.91428571428571426</v>
      </c>
      <c r="K14" s="103">
        <f t="shared" si="9"/>
        <v>1</v>
      </c>
      <c r="L14" s="103">
        <f t="shared" si="10"/>
        <v>1</v>
      </c>
    </row>
    <row r="15" spans="2:12" x14ac:dyDescent="0.25">
      <c r="B15" s="104">
        <v>6</v>
      </c>
      <c r="C15" s="105" t="s">
        <v>7</v>
      </c>
      <c r="D15" s="98">
        <f>+D16</f>
        <v>28957.8</v>
      </c>
      <c r="E15" s="98">
        <f t="shared" si="11"/>
        <v>35000</v>
      </c>
      <c r="F15" s="98">
        <f t="shared" si="11"/>
        <v>32000</v>
      </c>
      <c r="G15" s="98">
        <f t="shared" si="11"/>
        <v>32000</v>
      </c>
      <c r="H15" s="98">
        <f t="shared" si="11"/>
        <v>32000</v>
      </c>
      <c r="I15" s="99">
        <f t="shared" si="7"/>
        <v>1.2086553536525566</v>
      </c>
      <c r="J15" s="99">
        <f t="shared" si="8"/>
        <v>0.91428571428571426</v>
      </c>
      <c r="K15" s="99">
        <f t="shared" si="9"/>
        <v>1</v>
      </c>
      <c r="L15" s="99">
        <f t="shared" si="10"/>
        <v>1</v>
      </c>
    </row>
    <row r="16" spans="2:12" ht="22.5" x14ac:dyDescent="0.25">
      <c r="B16" s="106">
        <v>66</v>
      </c>
      <c r="C16" s="107" t="s">
        <v>137</v>
      </c>
      <c r="D16" s="108">
        <v>28957.8</v>
      </c>
      <c r="E16" s="108">
        <v>35000</v>
      </c>
      <c r="F16" s="108">
        <v>32000</v>
      </c>
      <c r="G16" s="108">
        <v>32000</v>
      </c>
      <c r="H16" s="108">
        <v>32000</v>
      </c>
      <c r="I16" s="109">
        <f t="shared" si="7"/>
        <v>1.2086553536525566</v>
      </c>
      <c r="J16" s="109">
        <f t="shared" si="8"/>
        <v>0.91428571428571426</v>
      </c>
      <c r="K16" s="109">
        <f t="shared" si="9"/>
        <v>1</v>
      </c>
      <c r="L16" s="109">
        <f t="shared" si="10"/>
        <v>1</v>
      </c>
    </row>
    <row r="17" spans="2:14" x14ac:dyDescent="0.25">
      <c r="B17" s="155" t="s">
        <v>138</v>
      </c>
      <c r="C17" s="155"/>
      <c r="D17" s="102">
        <f>+D18</f>
        <v>92043.39</v>
      </c>
      <c r="E17" s="102">
        <f t="shared" ref="E17:H19" si="12">+E18</f>
        <v>107000</v>
      </c>
      <c r="F17" s="102">
        <f t="shared" si="12"/>
        <v>111000</v>
      </c>
      <c r="G17" s="102">
        <f t="shared" si="12"/>
        <v>111000</v>
      </c>
      <c r="H17" s="102">
        <f t="shared" si="12"/>
        <v>111000</v>
      </c>
      <c r="I17" s="103">
        <f t="shared" ref="I17" si="13">+E17/D17</f>
        <v>1.1624952101394788</v>
      </c>
      <c r="J17" s="103">
        <f t="shared" ref="J17" si="14">+F17/E17</f>
        <v>1.0373831775700935</v>
      </c>
      <c r="K17" s="103">
        <f t="shared" ref="K17" si="15">+G17/F17</f>
        <v>1</v>
      </c>
      <c r="L17" s="103">
        <f t="shared" ref="L17" si="16">+H17/G17</f>
        <v>1</v>
      </c>
    </row>
    <row r="18" spans="2:14" x14ac:dyDescent="0.25">
      <c r="B18" s="156" t="s">
        <v>139</v>
      </c>
      <c r="C18" s="156"/>
      <c r="D18" s="110">
        <f>+D19</f>
        <v>92043.39</v>
      </c>
      <c r="E18" s="110">
        <f t="shared" si="12"/>
        <v>107000</v>
      </c>
      <c r="F18" s="110">
        <f t="shared" si="12"/>
        <v>111000</v>
      </c>
      <c r="G18" s="110">
        <f t="shared" si="12"/>
        <v>111000</v>
      </c>
      <c r="H18" s="110">
        <f t="shared" si="12"/>
        <v>111000</v>
      </c>
      <c r="I18" s="111">
        <f t="shared" ref="I18:I23" si="17">+E18/D18</f>
        <v>1.1624952101394788</v>
      </c>
      <c r="J18" s="111">
        <f t="shared" ref="J18:J24" si="18">+F18/E18</f>
        <v>1.0373831775700935</v>
      </c>
      <c r="K18" s="111">
        <f t="shared" ref="K18:K24" si="19">+G18/F18</f>
        <v>1</v>
      </c>
      <c r="L18" s="111">
        <f t="shared" ref="L18:L24" si="20">+H18/G18</f>
        <v>1</v>
      </c>
    </row>
    <row r="19" spans="2:14" x14ac:dyDescent="0.25">
      <c r="B19" s="104">
        <v>6</v>
      </c>
      <c r="C19" s="105" t="s">
        <v>7</v>
      </c>
      <c r="D19" s="98">
        <f>+D20</f>
        <v>92043.39</v>
      </c>
      <c r="E19" s="98">
        <f t="shared" si="12"/>
        <v>107000</v>
      </c>
      <c r="F19" s="98">
        <f t="shared" si="12"/>
        <v>111000</v>
      </c>
      <c r="G19" s="98">
        <f t="shared" si="12"/>
        <v>111000</v>
      </c>
      <c r="H19" s="98">
        <f t="shared" si="12"/>
        <v>111000</v>
      </c>
      <c r="I19" s="99">
        <f t="shared" si="17"/>
        <v>1.1624952101394788</v>
      </c>
      <c r="J19" s="99">
        <f t="shared" si="18"/>
        <v>1.0373831775700935</v>
      </c>
      <c r="K19" s="99">
        <f t="shared" si="19"/>
        <v>1</v>
      </c>
      <c r="L19" s="99">
        <f t="shared" si="20"/>
        <v>1</v>
      </c>
    </row>
    <row r="20" spans="2:14" ht="33.75" x14ac:dyDescent="0.25">
      <c r="B20" s="106">
        <v>65</v>
      </c>
      <c r="C20" s="107" t="s">
        <v>140</v>
      </c>
      <c r="D20" s="108">
        <v>92043.39</v>
      </c>
      <c r="E20" s="108">
        <v>107000</v>
      </c>
      <c r="F20" s="108">
        <v>111000</v>
      </c>
      <c r="G20" s="108">
        <v>111000</v>
      </c>
      <c r="H20" s="108">
        <v>111000</v>
      </c>
      <c r="I20" s="109">
        <f t="shared" si="17"/>
        <v>1.1624952101394788</v>
      </c>
      <c r="J20" s="109">
        <f t="shared" si="18"/>
        <v>1.0373831775700935</v>
      </c>
      <c r="K20" s="109">
        <f t="shared" si="19"/>
        <v>1</v>
      </c>
      <c r="L20" s="109">
        <f t="shared" si="20"/>
        <v>1</v>
      </c>
    </row>
    <row r="21" spans="2:14" x14ac:dyDescent="0.25">
      <c r="B21" s="155" t="s">
        <v>141</v>
      </c>
      <c r="C21" s="155"/>
      <c r="D21" s="102">
        <f>+D22</f>
        <v>8273.0300000000007</v>
      </c>
      <c r="E21" s="102">
        <f t="shared" ref="E21:H22" si="21">+E22</f>
        <v>13897</v>
      </c>
      <c r="F21" s="102">
        <f t="shared" si="21"/>
        <v>23340</v>
      </c>
      <c r="G21" s="102">
        <f t="shared" si="21"/>
        <v>23340</v>
      </c>
      <c r="H21" s="102">
        <f t="shared" si="21"/>
        <v>23340</v>
      </c>
      <c r="I21" s="103">
        <f t="shared" si="17"/>
        <v>1.6797956734110717</v>
      </c>
      <c r="J21" s="103">
        <f t="shared" si="18"/>
        <v>1.6794991724832697</v>
      </c>
      <c r="K21" s="103">
        <f t="shared" si="19"/>
        <v>1</v>
      </c>
      <c r="L21" s="103">
        <f t="shared" si="20"/>
        <v>1</v>
      </c>
    </row>
    <row r="22" spans="2:14" x14ac:dyDescent="0.25">
      <c r="B22" s="104">
        <v>6</v>
      </c>
      <c r="C22" s="105" t="s">
        <v>7</v>
      </c>
      <c r="D22" s="98">
        <f>+D23</f>
        <v>8273.0300000000007</v>
      </c>
      <c r="E22" s="98">
        <f t="shared" si="21"/>
        <v>13897</v>
      </c>
      <c r="F22" s="98">
        <f t="shared" si="21"/>
        <v>23340</v>
      </c>
      <c r="G22" s="98">
        <f t="shared" si="21"/>
        <v>23340</v>
      </c>
      <c r="H22" s="98">
        <f t="shared" si="21"/>
        <v>23340</v>
      </c>
      <c r="I22" s="99">
        <f t="shared" si="17"/>
        <v>1.6797956734110717</v>
      </c>
      <c r="J22" s="99">
        <f t="shared" si="18"/>
        <v>1.6794991724832697</v>
      </c>
      <c r="K22" s="99">
        <f t="shared" si="19"/>
        <v>1</v>
      </c>
      <c r="L22" s="99">
        <f t="shared" si="20"/>
        <v>1</v>
      </c>
    </row>
    <row r="23" spans="2:14" ht="22.5" x14ac:dyDescent="0.25">
      <c r="B23" s="106">
        <v>63</v>
      </c>
      <c r="C23" s="107" t="s">
        <v>26</v>
      </c>
      <c r="D23" s="108">
        <v>8273.0300000000007</v>
      </c>
      <c r="E23" s="108">
        <v>13897</v>
      </c>
      <c r="F23" s="108">
        <v>23340</v>
      </c>
      <c r="G23" s="108">
        <v>23340</v>
      </c>
      <c r="H23" s="108">
        <v>23340</v>
      </c>
      <c r="I23" s="109">
        <f t="shared" si="17"/>
        <v>1.6797956734110717</v>
      </c>
      <c r="J23" s="109">
        <f t="shared" si="18"/>
        <v>1.6794991724832697</v>
      </c>
      <c r="K23" s="109">
        <f t="shared" si="19"/>
        <v>1</v>
      </c>
      <c r="L23" s="109">
        <f t="shared" si="20"/>
        <v>1</v>
      </c>
    </row>
    <row r="24" spans="2:14" x14ac:dyDescent="0.25">
      <c r="B24" s="155" t="s">
        <v>142</v>
      </c>
      <c r="C24" s="155"/>
      <c r="D24" s="102">
        <f t="shared" ref="D24:E26" si="22">+D25</f>
        <v>0</v>
      </c>
      <c r="E24" s="102">
        <f t="shared" si="22"/>
        <v>300</v>
      </c>
      <c r="F24" s="102">
        <f t="shared" ref="F24:H26" si="23">+F25</f>
        <v>400</v>
      </c>
      <c r="G24" s="102">
        <f t="shared" si="23"/>
        <v>450</v>
      </c>
      <c r="H24" s="102">
        <f t="shared" si="23"/>
        <v>500</v>
      </c>
      <c r="I24" s="103"/>
      <c r="J24" s="103">
        <f t="shared" si="18"/>
        <v>1.3333333333333333</v>
      </c>
      <c r="K24" s="103">
        <f t="shared" si="19"/>
        <v>1.125</v>
      </c>
      <c r="L24" s="103">
        <f t="shared" si="20"/>
        <v>1.1111111111111112</v>
      </c>
    </row>
    <row r="25" spans="2:14" x14ac:dyDescent="0.25">
      <c r="B25" s="156" t="s">
        <v>143</v>
      </c>
      <c r="C25" s="156"/>
      <c r="D25" s="110">
        <f t="shared" si="22"/>
        <v>0</v>
      </c>
      <c r="E25" s="110">
        <f t="shared" si="22"/>
        <v>300</v>
      </c>
      <c r="F25" s="110">
        <f t="shared" si="23"/>
        <v>400</v>
      </c>
      <c r="G25" s="110">
        <f t="shared" si="23"/>
        <v>450</v>
      </c>
      <c r="H25" s="110">
        <f t="shared" si="23"/>
        <v>500</v>
      </c>
      <c r="I25" s="111"/>
      <c r="J25" s="111">
        <f t="shared" ref="J25:J27" si="24">+F25/E25</f>
        <v>1.3333333333333333</v>
      </c>
      <c r="K25" s="111">
        <f t="shared" ref="K25:K27" si="25">+G25/F25</f>
        <v>1.125</v>
      </c>
      <c r="L25" s="111">
        <f t="shared" ref="L25:L27" si="26">+H25/G25</f>
        <v>1.1111111111111112</v>
      </c>
    </row>
    <row r="26" spans="2:14" x14ac:dyDescent="0.25">
      <c r="B26" s="104">
        <v>6</v>
      </c>
      <c r="C26" s="105" t="s">
        <v>7</v>
      </c>
      <c r="D26" s="98">
        <f t="shared" si="22"/>
        <v>0</v>
      </c>
      <c r="E26" s="98">
        <f t="shared" si="22"/>
        <v>300</v>
      </c>
      <c r="F26" s="98">
        <f t="shared" si="23"/>
        <v>400</v>
      </c>
      <c r="G26" s="98">
        <f t="shared" si="23"/>
        <v>450</v>
      </c>
      <c r="H26" s="98">
        <f t="shared" si="23"/>
        <v>500</v>
      </c>
      <c r="I26" s="99"/>
      <c r="J26" s="99">
        <f t="shared" si="24"/>
        <v>1.3333333333333333</v>
      </c>
      <c r="K26" s="99">
        <f t="shared" si="25"/>
        <v>1.125</v>
      </c>
      <c r="L26" s="99">
        <f t="shared" si="26"/>
        <v>1.1111111111111112</v>
      </c>
    </row>
    <row r="27" spans="2:14" ht="22.5" x14ac:dyDescent="0.25">
      <c r="B27" s="106">
        <v>66</v>
      </c>
      <c r="C27" s="107" t="s">
        <v>137</v>
      </c>
      <c r="D27" s="108"/>
      <c r="E27" s="108">
        <v>300</v>
      </c>
      <c r="F27" s="108">
        <v>400</v>
      </c>
      <c r="G27" s="108">
        <v>450</v>
      </c>
      <c r="H27" s="108">
        <v>500</v>
      </c>
      <c r="I27" s="109"/>
      <c r="J27" s="109">
        <f t="shared" si="24"/>
        <v>1.3333333333333333</v>
      </c>
      <c r="K27" s="109">
        <f t="shared" si="25"/>
        <v>1.125</v>
      </c>
      <c r="L27" s="109">
        <f t="shared" si="26"/>
        <v>1.1111111111111112</v>
      </c>
    </row>
    <row r="29" spans="2:14" x14ac:dyDescent="0.25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2:14" x14ac:dyDescent="0.25">
      <c r="B30" s="94"/>
      <c r="C30" s="94"/>
      <c r="D30" s="94"/>
      <c r="E30" s="95"/>
      <c r="F30" s="95"/>
      <c r="G30" s="95"/>
      <c r="H30" s="95"/>
      <c r="I30" s="94"/>
      <c r="J30" s="94"/>
      <c r="K30" s="94"/>
      <c r="L30" s="94"/>
      <c r="M30" s="94"/>
      <c r="N30" s="94"/>
    </row>
    <row r="31" spans="2:14" x14ac:dyDescent="0.25">
      <c r="B31" s="94"/>
      <c r="C31" s="94"/>
      <c r="D31" s="94"/>
      <c r="E31" s="94"/>
      <c r="F31" s="95"/>
      <c r="G31" s="94"/>
      <c r="H31" s="94"/>
      <c r="I31" s="94"/>
      <c r="J31" s="94"/>
      <c r="K31" s="94"/>
      <c r="L31" s="94"/>
      <c r="M31" s="94"/>
      <c r="N31" s="94"/>
    </row>
    <row r="32" spans="2:14" x14ac:dyDescent="0.25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2:14" x14ac:dyDescent="0.2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2:14" x14ac:dyDescent="0.2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4" x14ac:dyDescent="0.25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4" x14ac:dyDescent="0.25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4" x14ac:dyDescent="0.25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4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4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4" x14ac:dyDescent="0.25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4" x14ac:dyDescent="0.25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4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</row>
    <row r="43" spans="2:14" x14ac:dyDescent="0.2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</row>
    <row r="44" spans="2:14" x14ac:dyDescent="0.2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2:14" x14ac:dyDescent="0.25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2:14" x14ac:dyDescent="0.25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2:14" x14ac:dyDescent="0.25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</row>
    <row r="48" spans="2:14" x14ac:dyDescent="0.25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spans="2:14" x14ac:dyDescent="0.2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</row>
    <row r="50" spans="2:14" x14ac:dyDescent="0.2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</sheetData>
  <mergeCells count="17">
    <mergeCell ref="B14:C14"/>
    <mergeCell ref="B5:B7"/>
    <mergeCell ref="C5:C7"/>
    <mergeCell ref="D5:D6"/>
    <mergeCell ref="E5:E6"/>
    <mergeCell ref="H5:H6"/>
    <mergeCell ref="B8:C8"/>
    <mergeCell ref="B9:C9"/>
    <mergeCell ref="B10:C10"/>
    <mergeCell ref="B13:C13"/>
    <mergeCell ref="F5:F6"/>
    <mergeCell ref="G5:G6"/>
    <mergeCell ref="B17:C17"/>
    <mergeCell ref="B18:C18"/>
    <mergeCell ref="B21:C21"/>
    <mergeCell ref="B24:C24"/>
    <mergeCell ref="B25:C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POSEBAN DIO</vt:lpstr>
      <vt:lpstr>List1</vt:lpstr>
      <vt:lpstr>List2</vt:lpstr>
      <vt:lpstr>List3</vt:lpstr>
      <vt:lpstr>'POSEBAN DIO'!Ispis_naslova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2026-01-16T07:02:53Z</cp:lastPrinted>
  <dcterms:created xsi:type="dcterms:W3CDTF">2022-08-12T12:51:27Z</dcterms:created>
  <dcterms:modified xsi:type="dcterms:W3CDTF">2026-01-16T07:02:54Z</dcterms:modified>
</cp:coreProperties>
</file>